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ozpočet\Rozpočet 2024_podklady\"/>
    </mc:Choice>
  </mc:AlternateContent>
  <bookViews>
    <workbookView xWindow="0" yWindow="0" windowWidth="28800" windowHeight="11700"/>
  </bookViews>
  <sheets>
    <sheet name="Návrh rozpočtu 2024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68" i="1"/>
  <c r="E17" i="1" l="1"/>
  <c r="D66" i="1" l="1"/>
  <c r="D40" i="1"/>
  <c r="C13" i="1"/>
  <c r="B74" i="1" l="1"/>
  <c r="B75" i="1"/>
  <c r="B73" i="1"/>
  <c r="B70" i="1"/>
  <c r="B71" i="1"/>
  <c r="B72" i="1"/>
  <c r="B69" i="1"/>
  <c r="B67" i="1"/>
  <c r="B66" i="1"/>
  <c r="B62" i="1"/>
  <c r="B63" i="1"/>
  <c r="B64" i="1"/>
  <c r="B65" i="1"/>
  <c r="B61" i="1"/>
  <c r="B51" i="1"/>
  <c r="B42" i="1"/>
  <c r="B43" i="1"/>
  <c r="B44" i="1"/>
  <c r="B45" i="1"/>
  <c r="B46" i="1"/>
  <c r="B47" i="1"/>
  <c r="B48" i="1"/>
  <c r="B49" i="1"/>
  <c r="B50" i="1"/>
  <c r="B4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22" i="1"/>
  <c r="B15" i="1"/>
  <c r="B16" i="1"/>
  <c r="B17" i="1"/>
  <c r="B18" i="1"/>
  <c r="B19" i="1"/>
  <c r="B14" i="1"/>
  <c r="B10" i="1"/>
  <c r="B11" i="1"/>
  <c r="B9" i="1"/>
  <c r="B7" i="1"/>
  <c r="D21" i="1"/>
  <c r="D68" i="1"/>
  <c r="D60" i="1"/>
  <c r="D13" i="1"/>
  <c r="B13" i="1" s="1"/>
  <c r="D20" i="1" l="1"/>
  <c r="B68" i="1"/>
  <c r="C60" i="1"/>
  <c r="B60" i="1" s="1"/>
  <c r="C40" i="1"/>
  <c r="B40" i="1" s="1"/>
  <c r="C21" i="1"/>
  <c r="B20" i="1" l="1"/>
  <c r="B12" i="1" s="1"/>
  <c r="B21" i="1"/>
  <c r="E71" i="1"/>
  <c r="E8" i="1"/>
  <c r="E9" i="1"/>
  <c r="E14" i="1"/>
  <c r="E15" i="1"/>
  <c r="E16" i="1"/>
  <c r="E18" i="1"/>
  <c r="E19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2" i="1"/>
  <c r="E53" i="1"/>
  <c r="E54" i="1"/>
  <c r="E55" i="1"/>
  <c r="E56" i="1"/>
  <c r="E57" i="1"/>
  <c r="E58" i="1"/>
  <c r="E59" i="1"/>
  <c r="E61" i="1"/>
  <c r="E62" i="1"/>
  <c r="E63" i="1"/>
  <c r="E65" i="1"/>
  <c r="E67" i="1"/>
  <c r="E69" i="1"/>
  <c r="E70" i="1"/>
  <c r="E7" i="1"/>
  <c r="I13" i="1" l="1"/>
  <c r="I40" i="1" l="1"/>
  <c r="I51" i="1"/>
  <c r="I60" i="1"/>
  <c r="I21" i="1"/>
  <c r="F13" i="1"/>
  <c r="F21" i="1"/>
  <c r="F40" i="1"/>
  <c r="F51" i="1"/>
  <c r="F60" i="1"/>
  <c r="F68" i="1"/>
  <c r="G13" i="1"/>
  <c r="E13" i="1" l="1"/>
  <c r="I20" i="1"/>
  <c r="I12" i="1" s="1"/>
  <c r="F20" i="1"/>
  <c r="G66" i="1" l="1"/>
  <c r="E66" i="1" s="1"/>
  <c r="G40" i="1"/>
  <c r="E40" i="1" s="1"/>
  <c r="G68" i="1"/>
  <c r="E68" i="1" s="1"/>
  <c r="G51" i="1"/>
  <c r="E51" i="1" s="1"/>
  <c r="G60" i="1"/>
  <c r="E60" i="1" s="1"/>
  <c r="G21" i="1"/>
  <c r="E21" i="1" s="1"/>
  <c r="G20" i="1" l="1"/>
  <c r="E20" i="1" s="1"/>
  <c r="H13" i="1"/>
  <c r="H66" i="1" l="1"/>
  <c r="H60" i="1"/>
  <c r="H51" i="1"/>
  <c r="H40" i="1"/>
  <c r="H21" i="1"/>
  <c r="H20" i="1" l="1"/>
  <c r="H12" i="1" s="1"/>
  <c r="N66" i="1"/>
  <c r="M66" i="1"/>
  <c r="L66" i="1"/>
  <c r="K66" i="1"/>
  <c r="J66" i="1"/>
  <c r="P60" i="1"/>
  <c r="O60" i="1"/>
  <c r="N60" i="1"/>
  <c r="M60" i="1"/>
  <c r="L60" i="1"/>
  <c r="K60" i="1"/>
  <c r="J60" i="1"/>
  <c r="P51" i="1"/>
  <c r="O51" i="1"/>
  <c r="N51" i="1"/>
  <c r="M51" i="1"/>
  <c r="L51" i="1"/>
  <c r="K51" i="1"/>
  <c r="J51" i="1"/>
  <c r="P40" i="1"/>
  <c r="O40" i="1"/>
  <c r="N40" i="1"/>
  <c r="M40" i="1"/>
  <c r="L40" i="1"/>
  <c r="K40" i="1"/>
  <c r="J40" i="1"/>
  <c r="P21" i="1"/>
  <c r="O21" i="1"/>
  <c r="N21" i="1"/>
  <c r="M21" i="1"/>
  <c r="L21" i="1"/>
  <c r="K21" i="1"/>
  <c r="J21" i="1"/>
  <c r="O13" i="1"/>
  <c r="N13" i="1"/>
  <c r="M13" i="1"/>
  <c r="L13" i="1"/>
  <c r="K13" i="1"/>
  <c r="J13" i="1"/>
  <c r="K20" i="1" l="1"/>
  <c r="O20" i="1"/>
  <c r="O12" i="1" s="1"/>
  <c r="L20" i="1"/>
  <c r="L12" i="1" s="1"/>
  <c r="M20" i="1"/>
  <c r="M12" i="1" s="1"/>
  <c r="P17" i="1"/>
  <c r="P13" i="1" s="1"/>
  <c r="J20" i="1"/>
  <c r="J12" i="1" s="1"/>
  <c r="N20" i="1"/>
  <c r="N12" i="1" s="1"/>
  <c r="P20" i="1" l="1"/>
  <c r="P12" i="1" s="1"/>
</calcChain>
</file>

<file path=xl/comments1.xml><?xml version="1.0" encoding="utf-8"?>
<comments xmlns="http://schemas.openxmlformats.org/spreadsheetml/2006/main">
  <authors>
    <author>ucto</author>
  </authors>
  <commentList>
    <comment ref="K54" authorId="0" shapeId="0">
      <text>
        <r>
          <rPr>
            <b/>
            <sz val="9"/>
            <color indexed="81"/>
            <rFont val="Tahoma"/>
            <family val="2"/>
            <charset val="238"/>
          </rPr>
          <t>ucto:</t>
        </r>
        <r>
          <rPr>
            <sz val="9"/>
            <color indexed="81"/>
            <rFont val="Tahoma"/>
            <family val="2"/>
            <charset val="238"/>
          </rPr>
          <t xml:space="preserve">
náklady ovlivňuje zaúčtovaná dohodadná položka k 31.12.2021 (rozdíl od skutečné spotřeby ve FA = 12520 Kč
</t>
        </r>
      </text>
    </comment>
  </commentList>
</comments>
</file>

<file path=xl/sharedStrings.xml><?xml version="1.0" encoding="utf-8"?>
<sst xmlns="http://schemas.openxmlformats.org/spreadsheetml/2006/main" count="121" uniqueCount="82">
  <si>
    <t>Škola, školní družina, školní jídelna</t>
  </si>
  <si>
    <t>(příspěvek od zřizovatele)</t>
  </si>
  <si>
    <t>NÁVRH ROZPOČTU 2024 zřizovatel</t>
  </si>
  <si>
    <t>Celkem 1-12/2023</t>
  </si>
  <si>
    <t>Dohadná položka 11-12/23</t>
  </si>
  <si>
    <t>Stav k 10/2023</t>
  </si>
  <si>
    <t>Rozpočet 2023</t>
  </si>
  <si>
    <t>SKUTEČNOST
2022</t>
  </si>
  <si>
    <t>ROZPOČET 
2022</t>
  </si>
  <si>
    <t>SKUTEČNOST 2021</t>
  </si>
  <si>
    <t>ROZPOČET 
2021</t>
  </si>
  <si>
    <t>SKUTEČNOST 2020</t>
  </si>
  <si>
    <t>ROZPOČET 
2020</t>
  </si>
  <si>
    <t>SKUTEČNOST 2019</t>
  </si>
  <si>
    <t>ROZPOČET 
2019</t>
  </si>
  <si>
    <t xml:space="preserve"> </t>
  </si>
  <si>
    <t>Investice rozpočet-pergola škola nám.</t>
  </si>
  <si>
    <t>Investice čerpání</t>
  </si>
  <si>
    <t>Převod z provozního příspěvku na investice</t>
  </si>
  <si>
    <t>Transfer na odpisy</t>
  </si>
  <si>
    <t xml:space="preserve">  </t>
  </si>
  <si>
    <t xml:space="preserve">Nevyčerpaný příspěvek </t>
  </si>
  <si>
    <t xml:space="preserve">Výsledek hospodaření </t>
  </si>
  <si>
    <t>Rozpočet celkem</t>
  </si>
  <si>
    <t>ŠD - neinvestiční příspěvek</t>
  </si>
  <si>
    <t>ROSA příspěvek</t>
  </si>
  <si>
    <t>Neinvestiční příspěvek zřizovatel - kramaření</t>
  </si>
  <si>
    <t>Neinvestiční příspěvek zřizovatel (rok 2023 -převod 52 028 Kč do investic)</t>
  </si>
  <si>
    <t>Příjem za čipy</t>
  </si>
  <si>
    <t>Úrok z bank.účtů/dar/ztrac.učeb./ost. výnosy</t>
  </si>
  <si>
    <t xml:space="preserve">Náklady celkem </t>
  </si>
  <si>
    <t>Škola, školní družina:</t>
  </si>
  <si>
    <t>Drobný hmotný majetek</t>
  </si>
  <si>
    <t>Režijní materiál</t>
  </si>
  <si>
    <t>Elektrická energie Bezručova</t>
  </si>
  <si>
    <t>Elektrická energie náměstí škola č.p. 61</t>
  </si>
  <si>
    <t>Vodné stočné Bezručova</t>
  </si>
  <si>
    <t>Vodné stočné náměstí</t>
  </si>
  <si>
    <t>Plyn Bezručova</t>
  </si>
  <si>
    <t>Plyn náměstí škola č.p.61</t>
  </si>
  <si>
    <t>Služby poštovní</t>
  </si>
  <si>
    <t>OON-DPP, DPČ, odvody (IT, jazyk, provoz)</t>
  </si>
  <si>
    <t>Služby telekomunikační+tarif pro učit.</t>
  </si>
  <si>
    <t>Služby ostatní</t>
  </si>
  <si>
    <t>Služby peněžních ústavů</t>
  </si>
  <si>
    <t>Služby - licence (od 2023)</t>
  </si>
  <si>
    <t>Služby - pojištění majetku (od 2023)</t>
  </si>
  <si>
    <t>Cestovné</t>
  </si>
  <si>
    <t>Podíl OZP</t>
  </si>
  <si>
    <t>Opravy a udržování</t>
  </si>
  <si>
    <t>Školní jídelna - od 1.7.2022 NOVÁ</t>
  </si>
  <si>
    <t>Elektrická energie stará ŠJ</t>
  </si>
  <si>
    <t>Elektrická energie od 14.6.22 nová ŠJ</t>
  </si>
  <si>
    <t>Plyn ŠJ od 7-9/22</t>
  </si>
  <si>
    <t>Vodné - stočné od 7/22</t>
  </si>
  <si>
    <t>Čistící prostředky</t>
  </si>
  <si>
    <t>Služby ostatní + Altisima</t>
  </si>
  <si>
    <t>Výdejna náměsti - schůdky - Masar.n. 33:</t>
  </si>
  <si>
    <t>Elektrická energie</t>
  </si>
  <si>
    <t>Vodné stočné</t>
  </si>
  <si>
    <t>Plyn</t>
  </si>
  <si>
    <t>Služby ostatní - nájemné + služby</t>
  </si>
  <si>
    <t>Velká tělocvična Joe Šmejkala:</t>
  </si>
  <si>
    <t>Elektrická energie (samost.el.měr. od 7/22)</t>
  </si>
  <si>
    <t>Plyn-podruž. měření</t>
  </si>
  <si>
    <t>Vodné stočné-podruž. měření</t>
  </si>
  <si>
    <t>OON-DPP, DPČ, odvody</t>
  </si>
  <si>
    <t>Rosa:</t>
  </si>
  <si>
    <t>Jazyk. asist., LVK zdravot., mzdové náklady</t>
  </si>
  <si>
    <t>Škola Všestary:</t>
  </si>
  <si>
    <t>Ostatní služby</t>
  </si>
  <si>
    <t>Komentář:</t>
  </si>
  <si>
    <t>Zařízení a provoz školy Všestary v řešení v Městem Mnichovice. Vnitřní vybavení je pořizováno ze současného provozního rozpočtu školy. Energie v řešení.</t>
  </si>
  <si>
    <t>Škola Všestary - příprava pro samostatnou školu v r. 2024</t>
  </si>
  <si>
    <t>Výdejna náměsti - schůdky - Masar.n. 33 - ukončení provozu k 31. 8. 2023</t>
  </si>
  <si>
    <t>Investice:</t>
  </si>
  <si>
    <t>Pergola - zastínění dvorku v malé škole na náměstí.</t>
  </si>
  <si>
    <t xml:space="preserve">NÁVRH ROZPOČTU NA ROK 2024 </t>
  </si>
  <si>
    <t>V Mnichovicích 30. 11. 2023</t>
  </si>
  <si>
    <t>Základní škola T. G. Masaryka Mnichovice, Bezručova 346, 251 64  Mnichovice</t>
  </si>
  <si>
    <t>NÁVRH ROZPOČTU 2024 ŠD, Rosa, ost.</t>
  </si>
  <si>
    <t>NÁVRH ROZPOČTU 2024 CELKEM (zřiz.+ŠD+Rosa+ost.)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</si>
</sst>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scheme val="minor"/>
    </font>
    <font>
      <b/>
      <sz val="11"/>
      <color rgb="FF000000"/>
      <name val="Calibri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5F5F"/>
        <bgColor indexed="64"/>
      </patternFill>
    </fill>
    <fill>
      <patternFill patternType="solid">
        <fgColor rgb="FF00B0F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rgb="FF000000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7" fillId="2" borderId="8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0" fontId="8" fillId="0" borderId="0" xfId="0" applyFont="1"/>
    <xf numFmtId="164" fontId="7" fillId="2" borderId="15" xfId="0" applyNumberFormat="1" applyFont="1" applyFill="1" applyBorder="1" applyAlignment="1">
      <alignment horizontal="right" vertical="center"/>
    </xf>
    <xf numFmtId="164" fontId="7" fillId="2" borderId="15" xfId="0" applyNumberFormat="1" applyFont="1" applyFill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7" fillId="0" borderId="9" xfId="0" applyNumberFormat="1" applyFont="1" applyBorder="1"/>
    <xf numFmtId="164" fontId="7" fillId="0" borderId="15" xfId="0" applyNumberFormat="1" applyFont="1" applyBorder="1"/>
    <xf numFmtId="0" fontId="7" fillId="0" borderId="15" xfId="0" applyFont="1" applyBorder="1"/>
    <xf numFmtId="0" fontId="7" fillId="2" borderId="15" xfId="0" applyFont="1" applyFill="1" applyBorder="1"/>
    <xf numFmtId="0" fontId="4" fillId="0" borderId="15" xfId="0" applyFont="1" applyBorder="1"/>
    <xf numFmtId="164" fontId="7" fillId="4" borderId="10" xfId="0" applyNumberFormat="1" applyFont="1" applyFill="1" applyBorder="1" applyAlignment="1">
      <alignment vertical="center"/>
    </xf>
    <xf numFmtId="164" fontId="7" fillId="4" borderId="11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vertical="center"/>
    </xf>
    <xf numFmtId="164" fontId="7" fillId="2" borderId="9" xfId="0" applyNumberFormat="1" applyFont="1" applyFill="1" applyBorder="1" applyAlignment="1">
      <alignment vertical="center"/>
    </xf>
    <xf numFmtId="164" fontId="7" fillId="2" borderId="16" xfId="0" applyNumberFormat="1" applyFont="1" applyFill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164" fontId="4" fillId="4" borderId="10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4" fillId="4" borderId="18" xfId="0" applyNumberFormat="1" applyFont="1" applyFill="1" applyBorder="1" applyAlignment="1">
      <alignment vertical="center"/>
    </xf>
    <xf numFmtId="164" fontId="7" fillId="2" borderId="12" xfId="0" applyNumberFormat="1" applyFont="1" applyFill="1" applyBorder="1"/>
    <xf numFmtId="164" fontId="7" fillId="2" borderId="13" xfId="0" applyNumberFormat="1" applyFont="1" applyFill="1" applyBorder="1"/>
    <xf numFmtId="164" fontId="7" fillId="2" borderId="15" xfId="0" applyNumberFormat="1" applyFont="1" applyFill="1" applyBorder="1"/>
    <xf numFmtId="164" fontId="7" fillId="2" borderId="14" xfId="0" applyNumberFormat="1" applyFont="1" applyFill="1" applyBorder="1"/>
    <xf numFmtId="164" fontId="7" fillId="2" borderId="9" xfId="0" applyNumberFormat="1" applyFont="1" applyFill="1" applyBorder="1"/>
    <xf numFmtId="164" fontId="7" fillId="2" borderId="16" xfId="0" applyNumberFormat="1" applyFont="1" applyFill="1" applyBorder="1"/>
    <xf numFmtId="164" fontId="4" fillId="4" borderId="10" xfId="0" applyNumberFormat="1" applyFont="1" applyFill="1" applyBorder="1"/>
    <xf numFmtId="164" fontId="4" fillId="4" borderId="1" xfId="0" applyNumberFormat="1" applyFont="1" applyFill="1" applyBorder="1"/>
    <xf numFmtId="164" fontId="4" fillId="4" borderId="18" xfId="0" applyNumberFormat="1" applyFont="1" applyFill="1" applyBorder="1"/>
    <xf numFmtId="164" fontId="7" fillId="0" borderId="12" xfId="0" applyNumberFormat="1" applyFont="1" applyBorder="1"/>
    <xf numFmtId="164" fontId="9" fillId="4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0" borderId="0" xfId="0" applyFont="1"/>
    <xf numFmtId="0" fontId="4" fillId="0" borderId="0" xfId="0" applyFont="1"/>
    <xf numFmtId="164" fontId="7" fillId="0" borderId="0" xfId="0" applyNumberFormat="1" applyFont="1" applyAlignment="1">
      <alignment horizontal="right" vertical="center"/>
    </xf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164" fontId="4" fillId="7" borderId="10" xfId="0" applyNumberFormat="1" applyFont="1" applyFill="1" applyBorder="1" applyAlignment="1">
      <alignment vertical="center"/>
    </xf>
    <xf numFmtId="164" fontId="7" fillId="7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6" fillId="4" borderId="1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7" borderId="11" xfId="0" applyNumberFormat="1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164" fontId="4" fillId="4" borderId="11" xfId="0" applyNumberFormat="1" applyFont="1" applyFill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5" fillId="2" borderId="15" xfId="0" applyNumberFormat="1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4" fillId="2" borderId="12" xfId="0" applyNumberFormat="1" applyFont="1" applyFill="1" applyBorder="1" applyAlignment="1">
      <alignment vertical="center"/>
    </xf>
    <xf numFmtId="164" fontId="7" fillId="0" borderId="16" xfId="0" applyNumberFormat="1" applyFont="1" applyBorder="1" applyAlignment="1">
      <alignment vertical="center"/>
    </xf>
    <xf numFmtId="164" fontId="6" fillId="7" borderId="11" xfId="0" applyNumberFormat="1" applyFont="1" applyFill="1" applyBorder="1" applyAlignment="1">
      <alignment vertical="center"/>
    </xf>
    <xf numFmtId="164" fontId="6" fillId="7" borderId="10" xfId="0" applyNumberFormat="1" applyFont="1" applyFill="1" applyBorder="1" applyAlignment="1">
      <alignment vertical="center"/>
    </xf>
    <xf numFmtId="164" fontId="5" fillId="7" borderId="10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horizontal="right" vertical="center"/>
    </xf>
    <xf numFmtId="0" fontId="7" fillId="0" borderId="9" xfId="0" applyFont="1" applyBorder="1"/>
    <xf numFmtId="0" fontId="7" fillId="2" borderId="9" xfId="0" applyFont="1" applyFill="1" applyBorder="1"/>
    <xf numFmtId="0" fontId="4" fillId="0" borderId="9" xfId="0" applyFont="1" applyBorder="1"/>
    <xf numFmtId="164" fontId="6" fillId="5" borderId="11" xfId="0" applyNumberFormat="1" applyFont="1" applyFill="1" applyBorder="1" applyAlignment="1">
      <alignment vertical="center"/>
    </xf>
    <xf numFmtId="164" fontId="6" fillId="5" borderId="10" xfId="0" applyNumberFormat="1" applyFont="1" applyFill="1" applyBorder="1" applyAlignment="1">
      <alignment vertical="center"/>
    </xf>
    <xf numFmtId="164" fontId="4" fillId="5" borderId="11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164" fontId="6" fillId="4" borderId="10" xfId="0" applyNumberFormat="1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vertical="center"/>
    </xf>
    <xf numFmtId="164" fontId="6" fillId="4" borderId="11" xfId="0" applyNumberFormat="1" applyFont="1" applyFill="1" applyBorder="1"/>
    <xf numFmtId="164" fontId="6" fillId="4" borderId="10" xfId="0" applyNumberFormat="1" applyFont="1" applyFill="1" applyBorder="1"/>
    <xf numFmtId="164" fontId="5" fillId="8" borderId="11" xfId="0" applyNumberFormat="1" applyFont="1" applyFill="1" applyBorder="1" applyAlignment="1">
      <alignment vertical="center"/>
    </xf>
    <xf numFmtId="164" fontId="5" fillId="8" borderId="10" xfId="0" applyNumberFormat="1" applyFont="1" applyFill="1" applyBorder="1" applyAlignment="1">
      <alignment vertical="center"/>
    </xf>
    <xf numFmtId="164" fontId="7" fillId="8" borderId="11" xfId="0" applyNumberFormat="1" applyFont="1" applyFill="1" applyBorder="1" applyAlignment="1">
      <alignment vertical="center"/>
    </xf>
    <xf numFmtId="164" fontId="7" fillId="8" borderId="10" xfId="0" applyNumberFormat="1" applyFont="1" applyFill="1" applyBorder="1" applyAlignment="1">
      <alignment horizontal="right" vertical="center"/>
    </xf>
    <xf numFmtId="164" fontId="7" fillId="8" borderId="10" xfId="0" applyNumberFormat="1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1" fillId="0" borderId="15" xfId="0" applyNumberFormat="1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164" fontId="0" fillId="4" borderId="6" xfId="0" applyNumberFormat="1" applyFill="1" applyBorder="1" applyAlignment="1">
      <alignment vertical="center"/>
    </xf>
    <xf numFmtId="164" fontId="0" fillId="4" borderId="4" xfId="0" applyNumberFormat="1" applyFill="1" applyBorder="1" applyAlignment="1">
      <alignment vertical="center"/>
    </xf>
    <xf numFmtId="164" fontId="2" fillId="4" borderId="5" xfId="0" applyNumberFormat="1" applyFont="1" applyFill="1" applyBorder="1" applyAlignment="1">
      <alignment vertical="center"/>
    </xf>
    <xf numFmtId="164" fontId="0" fillId="4" borderId="5" xfId="0" applyNumberFormat="1" applyFill="1" applyBorder="1" applyAlignment="1">
      <alignment vertical="center"/>
    </xf>
    <xf numFmtId="164" fontId="14" fillId="4" borderId="6" xfId="0" applyNumberFormat="1" applyFont="1" applyFill="1" applyBorder="1" applyAlignment="1">
      <alignment vertical="center"/>
    </xf>
    <xf numFmtId="164" fontId="0" fillId="4" borderId="7" xfId="0" applyNumberForma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4" fillId="4" borderId="32" xfId="0" applyFont="1" applyFill="1" applyBorder="1" applyAlignment="1">
      <alignment vertical="center"/>
    </xf>
    <xf numFmtId="164" fontId="0" fillId="4" borderId="33" xfId="0" applyNumberFormat="1" applyFill="1" applyBorder="1" applyAlignment="1">
      <alignment vertical="center"/>
    </xf>
    <xf numFmtId="164" fontId="0" fillId="4" borderId="34" xfId="0" applyNumberForma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164" fontId="7" fillId="0" borderId="36" xfId="0" applyNumberFormat="1" applyFont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164" fontId="7" fillId="2" borderId="38" xfId="0" applyNumberFormat="1" applyFont="1" applyFill="1" applyBorder="1" applyAlignment="1">
      <alignment vertical="center"/>
    </xf>
    <xf numFmtId="164" fontId="4" fillId="7" borderId="41" xfId="0" applyNumberFormat="1" applyFont="1" applyFill="1" applyBorder="1" applyAlignment="1">
      <alignment vertical="center"/>
    </xf>
    <xf numFmtId="164" fontId="7" fillId="8" borderId="41" xfId="0" applyNumberFormat="1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164" fontId="7" fillId="0" borderId="38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64" fontId="0" fillId="0" borderId="38" xfId="0" applyNumberFormat="1" applyBorder="1" applyAlignment="1">
      <alignment vertical="center"/>
    </xf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6" fillId="5" borderId="35" xfId="0" applyFont="1" applyFill="1" applyBorder="1" applyAlignment="1">
      <alignment vertical="center"/>
    </xf>
    <xf numFmtId="164" fontId="4" fillId="5" borderId="41" xfId="0" applyNumberFormat="1" applyFont="1" applyFill="1" applyBorder="1" applyAlignment="1">
      <alignment vertical="center"/>
    </xf>
    <xf numFmtId="0" fontId="4" fillId="4" borderId="35" xfId="0" applyFont="1" applyFill="1" applyBorder="1" applyAlignment="1">
      <alignment vertical="center"/>
    </xf>
    <xf numFmtId="164" fontId="7" fillId="4" borderId="41" xfId="0" applyNumberFormat="1" applyFont="1" applyFill="1" applyBorder="1" applyAlignment="1">
      <alignment vertical="center"/>
    </xf>
    <xf numFmtId="0" fontId="7" fillId="6" borderId="32" xfId="0" applyFont="1" applyFill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0" fontId="7" fillId="6" borderId="37" xfId="0" applyFont="1" applyFill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0" fontId="7" fillId="6" borderId="39" xfId="0" applyFont="1" applyFill="1" applyBorder="1" applyAlignment="1">
      <alignment vertical="center"/>
    </xf>
    <xf numFmtId="0" fontId="7" fillId="6" borderId="42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/>
    </xf>
    <xf numFmtId="164" fontId="7" fillId="0" borderId="26" xfId="0" applyNumberFormat="1" applyFont="1" applyBorder="1" applyAlignment="1">
      <alignment vertical="center"/>
    </xf>
    <xf numFmtId="164" fontId="4" fillId="4" borderId="43" xfId="0" applyNumberFormat="1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164" fontId="7" fillId="0" borderId="40" xfId="0" applyNumberFormat="1" applyFont="1" applyBorder="1" applyAlignment="1">
      <alignment vertical="center"/>
    </xf>
    <xf numFmtId="0" fontId="7" fillId="0" borderId="32" xfId="0" applyFont="1" applyBorder="1"/>
    <xf numFmtId="164" fontId="7" fillId="0" borderId="38" xfId="0" applyNumberFormat="1" applyFont="1" applyBorder="1"/>
    <xf numFmtId="0" fontId="7" fillId="2" borderId="39" xfId="0" applyFont="1" applyFill="1" applyBorder="1"/>
    <xf numFmtId="164" fontId="7" fillId="0" borderId="40" xfId="0" applyNumberFormat="1" applyFont="1" applyBorder="1"/>
    <xf numFmtId="0" fontId="4" fillId="4" borderId="35" xfId="0" applyFont="1" applyFill="1" applyBorder="1"/>
    <xf numFmtId="164" fontId="4" fillId="4" borderId="43" xfId="0" applyNumberFormat="1" applyFont="1" applyFill="1" applyBorder="1"/>
    <xf numFmtId="164" fontId="7" fillId="0" borderId="36" xfId="0" applyNumberFormat="1" applyFont="1" applyBorder="1"/>
    <xf numFmtId="164" fontId="9" fillId="4" borderId="43" xfId="0" applyNumberFormat="1" applyFont="1" applyFill="1" applyBorder="1" applyAlignment="1">
      <alignment vertical="center"/>
    </xf>
    <xf numFmtId="164" fontId="7" fillId="0" borderId="45" xfId="0" applyNumberFormat="1" applyFont="1" applyBorder="1" applyAlignment="1">
      <alignment vertical="center"/>
    </xf>
    <xf numFmtId="164" fontId="7" fillId="2" borderId="46" xfId="0" applyNumberFormat="1" applyFont="1" applyFill="1" applyBorder="1" applyAlignment="1">
      <alignment vertical="center"/>
    </xf>
    <xf numFmtId="164" fontId="7" fillId="2" borderId="47" xfId="0" applyNumberFormat="1" applyFont="1" applyFill="1" applyBorder="1" applyAlignment="1">
      <alignment vertical="center"/>
    </xf>
    <xf numFmtId="164" fontId="7" fillId="2" borderId="44" xfId="0" applyNumberFormat="1" applyFont="1" applyFill="1" applyBorder="1" applyAlignment="1">
      <alignment vertical="center"/>
    </xf>
    <xf numFmtId="164" fontId="10" fillId="0" borderId="44" xfId="0" applyNumberFormat="1" applyFont="1" applyBorder="1" applyAlignment="1">
      <alignment vertical="center"/>
    </xf>
    <xf numFmtId="164" fontId="10" fillId="0" borderId="48" xfId="0" applyNumberFormat="1" applyFont="1" applyBorder="1" applyAlignment="1">
      <alignment vertical="center"/>
    </xf>
    <xf numFmtId="164" fontId="3" fillId="4" borderId="21" xfId="0" applyNumberFormat="1" applyFont="1" applyFill="1" applyBorder="1"/>
    <xf numFmtId="164" fontId="3" fillId="4" borderId="22" xfId="0" applyNumberFormat="1" applyFont="1" applyFill="1" applyBorder="1"/>
    <xf numFmtId="164" fontId="5" fillId="2" borderId="10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4" fillId="4" borderId="52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7" fillId="0" borderId="53" xfId="0" applyNumberFormat="1" applyFont="1" applyBorder="1" applyAlignment="1">
      <alignment vertical="center"/>
    </xf>
    <xf numFmtId="164" fontId="7" fillId="4" borderId="10" xfId="0" applyNumberFormat="1" applyFont="1" applyFill="1" applyBorder="1" applyAlignment="1">
      <alignment horizontal="right" vertical="center"/>
    </xf>
    <xf numFmtId="164" fontId="4" fillId="4" borderId="10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5" fillId="0" borderId="54" xfId="0" applyNumberFormat="1" applyFont="1" applyBorder="1" applyAlignment="1">
      <alignment vertical="center"/>
    </xf>
    <xf numFmtId="164" fontId="7" fillId="0" borderId="8" xfId="0" applyNumberFormat="1" applyFont="1" applyBorder="1"/>
    <xf numFmtId="164" fontId="7" fillId="2" borderId="17" xfId="0" applyNumberFormat="1" applyFont="1" applyFill="1" applyBorder="1"/>
    <xf numFmtId="164" fontId="5" fillId="0" borderId="58" xfId="0" applyNumberFormat="1" applyFont="1" applyBorder="1" applyAlignment="1">
      <alignment vertical="center"/>
    </xf>
    <xf numFmtId="164" fontId="6" fillId="7" borderId="60" xfId="0" applyNumberFormat="1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164" fontId="5" fillId="4" borderId="60" xfId="0" applyNumberFormat="1" applyFont="1" applyFill="1" applyBorder="1" applyAlignment="1">
      <alignment vertical="center"/>
    </xf>
    <xf numFmtId="164" fontId="6" fillId="4" borderId="60" xfId="0" applyNumberFormat="1" applyFont="1" applyFill="1" applyBorder="1" applyAlignment="1">
      <alignment vertical="center"/>
    </xf>
    <xf numFmtId="164" fontId="6" fillId="4" borderId="63" xfId="0" applyNumberFormat="1" applyFont="1" applyFill="1" applyBorder="1" applyAlignment="1">
      <alignment vertical="center"/>
    </xf>
    <xf numFmtId="164" fontId="14" fillId="4" borderId="66" xfId="0" applyNumberFormat="1" applyFont="1" applyFill="1" applyBorder="1" applyAlignment="1">
      <alignment vertical="center"/>
    </xf>
    <xf numFmtId="0" fontId="5" fillId="7" borderId="64" xfId="0" applyFont="1" applyFill="1" applyBorder="1" applyAlignment="1">
      <alignment vertical="center"/>
    </xf>
    <xf numFmtId="164" fontId="6" fillId="4" borderId="64" xfId="0" applyNumberFormat="1" applyFont="1" applyFill="1" applyBorder="1" applyAlignment="1">
      <alignment vertical="center"/>
    </xf>
    <xf numFmtId="164" fontId="6" fillId="4" borderId="64" xfId="0" applyNumberFormat="1" applyFont="1" applyFill="1" applyBorder="1"/>
    <xf numFmtId="0" fontId="16" fillId="0" borderId="0" xfId="0" applyFont="1"/>
    <xf numFmtId="164" fontId="6" fillId="4" borderId="76" xfId="0" applyNumberFormat="1" applyFont="1" applyFill="1" applyBorder="1" applyAlignment="1">
      <alignment vertical="center"/>
    </xf>
    <xf numFmtId="0" fontId="14" fillId="4" borderId="39" xfId="0" applyFont="1" applyFill="1" applyBorder="1" applyAlignment="1">
      <alignment vertical="center"/>
    </xf>
    <xf numFmtId="0" fontId="14" fillId="4" borderId="69" xfId="0" applyFont="1" applyFill="1" applyBorder="1" applyAlignment="1">
      <alignment vertical="center"/>
    </xf>
    <xf numFmtId="0" fontId="5" fillId="0" borderId="77" xfId="0" applyFont="1" applyBorder="1" applyAlignment="1">
      <alignment vertical="center"/>
    </xf>
    <xf numFmtId="164" fontId="5" fillId="4" borderId="64" xfId="0" applyNumberFormat="1" applyFont="1" applyFill="1" applyBorder="1" applyAlignment="1">
      <alignment vertical="center"/>
    </xf>
    <xf numFmtId="0" fontId="0" fillId="9" borderId="72" xfId="0" applyFill="1" applyBorder="1"/>
    <xf numFmtId="164" fontId="5" fillId="9" borderId="54" xfId="0" applyNumberFormat="1" applyFont="1" applyFill="1" applyBorder="1" applyAlignment="1">
      <alignment vertical="center"/>
    </xf>
    <xf numFmtId="164" fontId="14" fillId="9" borderId="14" xfId="0" applyNumberFormat="1" applyFont="1" applyFill="1" applyBorder="1"/>
    <xf numFmtId="0" fontId="0" fillId="9" borderId="74" xfId="0" applyFill="1" applyBorder="1"/>
    <xf numFmtId="164" fontId="5" fillId="9" borderId="59" xfId="0" applyNumberFormat="1" applyFont="1" applyFill="1" applyBorder="1" applyAlignment="1">
      <alignment vertical="center"/>
    </xf>
    <xf numFmtId="164" fontId="14" fillId="9" borderId="7" xfId="0" applyNumberFormat="1" applyFont="1" applyFill="1" applyBorder="1"/>
    <xf numFmtId="0" fontId="7" fillId="2" borderId="80" xfId="0" applyFont="1" applyFill="1" applyBorder="1" applyAlignment="1">
      <alignment vertical="center"/>
    </xf>
    <xf numFmtId="0" fontId="7" fillId="4" borderId="77" xfId="0" applyFont="1" applyFill="1" applyBorder="1"/>
    <xf numFmtId="0" fontId="0" fillId="0" borderId="82" xfId="0" applyBorder="1"/>
    <xf numFmtId="0" fontId="0" fillId="0" borderId="83" xfId="0" applyBorder="1"/>
    <xf numFmtId="164" fontId="6" fillId="4" borderId="76" xfId="0" applyNumberFormat="1" applyFont="1" applyFill="1" applyBorder="1"/>
    <xf numFmtId="164" fontId="14" fillId="9" borderId="68" xfId="0" applyNumberFormat="1" applyFont="1" applyFill="1" applyBorder="1"/>
    <xf numFmtId="164" fontId="14" fillId="9" borderId="67" xfId="0" applyNumberFormat="1" applyFont="1" applyFill="1" applyBorder="1"/>
    <xf numFmtId="1" fontId="5" fillId="10" borderId="68" xfId="0" applyNumberFormat="1" applyFont="1" applyFill="1" applyBorder="1" applyAlignment="1">
      <alignment vertical="center"/>
    </xf>
    <xf numFmtId="164" fontId="5" fillId="10" borderId="64" xfId="0" applyNumberFormat="1" applyFont="1" applyFill="1" applyBorder="1" applyAlignment="1">
      <alignment vertical="center"/>
    </xf>
    <xf numFmtId="164" fontId="5" fillId="10" borderId="66" xfId="0" applyNumberFormat="1" applyFont="1" applyFill="1" applyBorder="1" applyAlignment="1">
      <alignment vertical="center"/>
    </xf>
    <xf numFmtId="164" fontId="5" fillId="10" borderId="68" xfId="0" applyNumberFormat="1" applyFont="1" applyFill="1" applyBorder="1" applyAlignment="1">
      <alignment vertical="center"/>
    </xf>
    <xf numFmtId="164" fontId="14" fillId="9" borderId="79" xfId="0" applyNumberFormat="1" applyFont="1" applyFill="1" applyBorder="1"/>
    <xf numFmtId="164" fontId="5" fillId="10" borderId="85" xfId="0" applyNumberFormat="1" applyFont="1" applyFill="1" applyBorder="1" applyAlignment="1">
      <alignment vertical="center"/>
    </xf>
    <xf numFmtId="164" fontId="6" fillId="5" borderId="76" xfId="0" applyNumberFormat="1" applyFont="1" applyFill="1" applyBorder="1" applyAlignment="1">
      <alignment vertical="center"/>
    </xf>
    <xf numFmtId="164" fontId="6" fillId="2" borderId="12" xfId="0" applyNumberFormat="1" applyFont="1" applyFill="1" applyBorder="1" applyAlignment="1">
      <alignment vertical="center"/>
    </xf>
    <xf numFmtId="164" fontId="0" fillId="2" borderId="73" xfId="0" applyNumberFormat="1" applyFill="1" applyBorder="1"/>
    <xf numFmtId="164" fontId="0" fillId="2" borderId="75" xfId="0" applyNumberFormat="1" applyFill="1" applyBorder="1"/>
    <xf numFmtId="164" fontId="5" fillId="10" borderId="69" xfId="0" applyNumberFormat="1" applyFont="1" applyFill="1" applyBorder="1" applyAlignment="1">
      <alignment vertical="center"/>
    </xf>
    <xf numFmtId="164" fontId="5" fillId="10" borderId="66" xfId="0" applyNumberFormat="1" applyFont="1" applyFill="1" applyBorder="1"/>
    <xf numFmtId="164" fontId="14" fillId="10" borderId="66" xfId="0" applyNumberFormat="1" applyFont="1" applyFill="1" applyBorder="1"/>
    <xf numFmtId="164" fontId="14" fillId="10" borderId="68" xfId="0" applyNumberFormat="1" applyFont="1" applyFill="1" applyBorder="1"/>
    <xf numFmtId="164" fontId="5" fillId="10" borderId="20" xfId="0" applyNumberFormat="1" applyFont="1" applyFill="1" applyBorder="1" applyAlignment="1">
      <alignment vertical="center"/>
    </xf>
    <xf numFmtId="164" fontId="5" fillId="2" borderId="66" xfId="0" applyNumberFormat="1" applyFont="1" applyFill="1" applyBorder="1"/>
    <xf numFmtId="164" fontId="5" fillId="4" borderId="76" xfId="0" applyNumberFormat="1" applyFont="1" applyFill="1" applyBorder="1" applyAlignment="1">
      <alignment vertical="center"/>
    </xf>
    <xf numFmtId="164" fontId="14" fillId="4" borderId="85" xfId="0" applyNumberFormat="1" applyFont="1" applyFill="1" applyBorder="1" applyAlignment="1">
      <alignment vertical="center"/>
    </xf>
    <xf numFmtId="164" fontId="5" fillId="10" borderId="77" xfId="0" applyNumberFormat="1" applyFont="1" applyFill="1" applyBorder="1" applyAlignment="1">
      <alignment vertical="center"/>
    </xf>
    <xf numFmtId="164" fontId="5" fillId="10" borderId="82" xfId="0" applyNumberFormat="1" applyFont="1" applyFill="1" applyBorder="1" applyAlignment="1">
      <alignment vertical="center"/>
    </xf>
    <xf numFmtId="164" fontId="6" fillId="5" borderId="77" xfId="0" applyNumberFormat="1" applyFont="1" applyFill="1" applyBorder="1" applyAlignment="1">
      <alignment vertical="center"/>
    </xf>
    <xf numFmtId="164" fontId="5" fillId="10" borderId="67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 wrapText="1"/>
    </xf>
    <xf numFmtId="164" fontId="5" fillId="10" borderId="89" xfId="0" applyNumberFormat="1" applyFont="1" applyFill="1" applyBorder="1" applyAlignment="1">
      <alignment vertical="center"/>
    </xf>
    <xf numFmtId="0" fontId="4" fillId="7" borderId="77" xfId="0" applyFont="1" applyFill="1" applyBorder="1" applyAlignment="1">
      <alignment vertical="center"/>
    </xf>
    <xf numFmtId="164" fontId="6" fillId="7" borderId="77" xfId="0" applyNumberFormat="1" applyFont="1" applyFill="1" applyBorder="1" applyAlignment="1">
      <alignment vertical="center"/>
    </xf>
    <xf numFmtId="0" fontId="4" fillId="8" borderId="35" xfId="0" applyFont="1" applyFill="1" applyBorder="1" applyAlignment="1">
      <alignment vertical="center"/>
    </xf>
    <xf numFmtId="164" fontId="6" fillId="8" borderId="88" xfId="0" applyNumberFormat="1" applyFont="1" applyFill="1" applyBorder="1" applyAlignment="1">
      <alignment vertical="center"/>
    </xf>
    <xf numFmtId="164" fontId="6" fillId="8" borderId="64" xfId="0" applyNumberFormat="1" applyFont="1" applyFill="1" applyBorder="1" applyAlignment="1">
      <alignment vertical="center"/>
    </xf>
    <xf numFmtId="164" fontId="5" fillId="8" borderId="60" xfId="0" applyNumberFormat="1" applyFont="1" applyFill="1" applyBorder="1" applyAlignment="1">
      <alignment vertical="center"/>
    </xf>
    <xf numFmtId="164" fontId="0" fillId="4" borderId="58" xfId="0" applyNumberFormat="1" applyFont="1" applyFill="1" applyBorder="1" applyAlignment="1">
      <alignment vertical="center"/>
    </xf>
    <xf numFmtId="164" fontId="0" fillId="4" borderId="4" xfId="0" applyNumberFormat="1" applyFont="1" applyFill="1" applyBorder="1" applyAlignment="1">
      <alignment vertical="center"/>
    </xf>
    <xf numFmtId="164" fontId="0" fillId="4" borderId="5" xfId="0" applyNumberFormat="1" applyFont="1" applyFill="1" applyBorder="1" applyAlignment="1">
      <alignment vertical="center"/>
    </xf>
    <xf numFmtId="164" fontId="0" fillId="4" borderId="61" xfId="0" applyNumberFormat="1" applyFont="1" applyFill="1" applyBorder="1" applyAlignment="1">
      <alignment vertical="center"/>
    </xf>
    <xf numFmtId="164" fontId="0" fillId="4" borderId="7" xfId="0" applyNumberFormat="1" applyFont="1" applyFill="1" applyBorder="1" applyAlignment="1">
      <alignment vertical="center"/>
    </xf>
    <xf numFmtId="164" fontId="0" fillId="4" borderId="6" xfId="0" applyNumberFormat="1" applyFont="1" applyFill="1" applyBorder="1" applyAlignment="1">
      <alignment vertical="center"/>
    </xf>
    <xf numFmtId="164" fontId="7" fillId="0" borderId="76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2" borderId="10" xfId="0" applyNumberFormat="1" applyFont="1" applyFill="1" applyBorder="1" applyAlignment="1">
      <alignment vertical="center"/>
    </xf>
    <xf numFmtId="164" fontId="7" fillId="0" borderId="70" xfId="0" applyNumberFormat="1" applyFont="1" applyBorder="1" applyAlignment="1">
      <alignment vertical="center"/>
    </xf>
    <xf numFmtId="164" fontId="0" fillId="0" borderId="4" xfId="0" applyNumberFormat="1" applyFont="1" applyBorder="1"/>
    <xf numFmtId="164" fontId="0" fillId="2" borderId="71" xfId="0" applyNumberFormat="1" applyFont="1" applyFill="1" applyBorder="1"/>
    <xf numFmtId="164" fontId="7" fillId="0" borderId="54" xfId="0" applyNumberFormat="1" applyFont="1" applyBorder="1" applyAlignment="1">
      <alignment vertical="center"/>
    </xf>
    <xf numFmtId="164" fontId="0" fillId="0" borderId="14" xfId="0" applyNumberFormat="1" applyFont="1" applyBorder="1"/>
    <xf numFmtId="164" fontId="0" fillId="2" borderId="73" xfId="0" applyNumberFormat="1" applyFont="1" applyFill="1" applyBorder="1"/>
    <xf numFmtId="164" fontId="7" fillId="9" borderId="54" xfId="0" applyNumberFormat="1" applyFont="1" applyFill="1" applyBorder="1" applyAlignment="1">
      <alignment vertical="center"/>
    </xf>
    <xf numFmtId="164" fontId="0" fillId="9" borderId="14" xfId="0" applyNumberFormat="1" applyFont="1" applyFill="1" applyBorder="1"/>
    <xf numFmtId="164" fontId="7" fillId="0" borderId="62" xfId="0" applyNumberFormat="1" applyFont="1" applyBorder="1" applyAlignment="1">
      <alignment vertical="center"/>
    </xf>
    <xf numFmtId="164" fontId="7" fillId="2" borderId="45" xfId="0" applyNumberFormat="1" applyFont="1" applyFill="1" applyBorder="1" applyAlignment="1">
      <alignment vertical="center"/>
    </xf>
    <xf numFmtId="164" fontId="7" fillId="0" borderId="58" xfId="0" applyNumberFormat="1" applyFont="1" applyBorder="1" applyAlignment="1">
      <alignment vertical="center"/>
    </xf>
    <xf numFmtId="164" fontId="7" fillId="0" borderId="13" xfId="0" applyNumberFormat="1" applyFont="1" applyBorder="1"/>
    <xf numFmtId="164" fontId="7" fillId="0" borderId="14" xfId="0" applyNumberFormat="1" applyFont="1" applyBorder="1"/>
    <xf numFmtId="164" fontId="7" fillId="0" borderId="61" xfId="0" applyNumberFormat="1" applyFont="1" applyBorder="1" applyAlignment="1">
      <alignment vertical="center"/>
    </xf>
    <xf numFmtId="164" fontId="7" fillId="0" borderId="16" xfId="0" applyNumberFormat="1" applyFont="1" applyBorder="1"/>
    <xf numFmtId="164" fontId="7" fillId="6" borderId="13" xfId="0" applyNumberFormat="1" applyFont="1" applyFill="1" applyBorder="1" applyAlignment="1">
      <alignment vertical="center"/>
    </xf>
    <xf numFmtId="164" fontId="7" fillId="6" borderId="14" xfId="0" applyNumberFormat="1" applyFont="1" applyFill="1" applyBorder="1" applyAlignment="1">
      <alignment vertical="center"/>
    </xf>
    <xf numFmtId="164" fontId="7" fillId="6" borderId="16" xfId="0" applyNumberFormat="1" applyFont="1" applyFill="1" applyBorder="1" applyAlignment="1">
      <alignment vertical="center"/>
    </xf>
    <xf numFmtId="164" fontId="17" fillId="2" borderId="14" xfId="0" applyNumberFormat="1" applyFont="1" applyFill="1" applyBorder="1" applyAlignment="1">
      <alignment vertical="center"/>
    </xf>
    <xf numFmtId="164" fontId="13" fillId="2" borderId="15" xfId="0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46" xfId="0" applyNumberFormat="1" applyFont="1" applyFill="1" applyBorder="1" applyAlignment="1">
      <alignment vertical="center"/>
    </xf>
    <xf numFmtId="164" fontId="14" fillId="4" borderId="5" xfId="0" applyNumberFormat="1" applyFont="1" applyFill="1" applyBorder="1" applyAlignment="1">
      <alignment vertical="center"/>
    </xf>
    <xf numFmtId="0" fontId="14" fillId="3" borderId="69" xfId="0" applyFont="1" applyFill="1" applyBorder="1" applyAlignment="1">
      <alignment vertical="center"/>
    </xf>
    <xf numFmtId="0" fontId="5" fillId="3" borderId="64" xfId="0" applyFont="1" applyFill="1" applyBorder="1" applyAlignment="1">
      <alignment vertical="center"/>
    </xf>
    <xf numFmtId="0" fontId="5" fillId="3" borderId="66" xfId="0" applyFont="1" applyFill="1" applyBorder="1" applyAlignment="1">
      <alignment vertical="center"/>
    </xf>
    <xf numFmtId="0" fontId="5" fillId="3" borderId="69" xfId="0" applyFont="1" applyFill="1" applyBorder="1" applyAlignment="1">
      <alignment vertical="center"/>
    </xf>
    <xf numFmtId="164" fontId="5" fillId="3" borderId="66" xfId="0" applyNumberFormat="1" applyFont="1" applyFill="1" applyBorder="1" applyAlignment="1">
      <alignment vertical="center"/>
    </xf>
    <xf numFmtId="164" fontId="5" fillId="3" borderId="81" xfId="0" applyNumberFormat="1" applyFont="1" applyFill="1" applyBorder="1" applyAlignment="1">
      <alignment vertical="center"/>
    </xf>
    <xf numFmtId="164" fontId="5" fillId="3" borderId="79" xfId="0" applyNumberFormat="1" applyFont="1" applyFill="1" applyBorder="1" applyAlignment="1">
      <alignment vertical="center"/>
    </xf>
    <xf numFmtId="164" fontId="5" fillId="3" borderId="84" xfId="0" applyNumberFormat="1" applyFont="1" applyFill="1" applyBorder="1" applyAlignment="1">
      <alignment vertical="center"/>
    </xf>
    <xf numFmtId="0" fontId="5" fillId="3" borderId="81" xfId="0" applyFont="1" applyFill="1" applyBorder="1" applyAlignment="1">
      <alignment vertical="center"/>
    </xf>
    <xf numFmtId="0" fontId="5" fillId="3" borderId="81" xfId="0" applyFont="1" applyFill="1" applyBorder="1"/>
    <xf numFmtId="0" fontId="5" fillId="3" borderId="79" xfId="0" applyFont="1" applyFill="1" applyBorder="1"/>
    <xf numFmtId="0" fontId="5" fillId="3" borderId="84" xfId="0" applyFont="1" applyFill="1" applyBorder="1"/>
    <xf numFmtId="164" fontId="5" fillId="3" borderId="81" xfId="0" applyNumberFormat="1" applyFont="1" applyFill="1" applyBorder="1"/>
    <xf numFmtId="164" fontId="5" fillId="3" borderId="84" xfId="0" applyNumberFormat="1" applyFont="1" applyFill="1" applyBorder="1"/>
    <xf numFmtId="164" fontId="5" fillId="3" borderId="78" xfId="0" applyNumberFormat="1" applyFont="1" applyFill="1" applyBorder="1" applyAlignment="1">
      <alignment vertical="center"/>
    </xf>
    <xf numFmtId="164" fontId="14" fillId="3" borderId="81" xfId="0" applyNumberFormat="1" applyFont="1" applyFill="1" applyBorder="1"/>
    <xf numFmtId="164" fontId="14" fillId="3" borderId="79" xfId="0" applyNumberFormat="1" applyFont="1" applyFill="1" applyBorder="1"/>
    <xf numFmtId="164" fontId="18" fillId="3" borderId="51" xfId="0" applyNumberFormat="1" applyFont="1" applyFill="1" applyBorder="1" applyAlignment="1">
      <alignment vertical="center"/>
    </xf>
    <xf numFmtId="164" fontId="18" fillId="3" borderId="66" xfId="0" applyNumberFormat="1" applyFont="1" applyFill="1" applyBorder="1" applyAlignment="1">
      <alignment vertical="center"/>
    </xf>
    <xf numFmtId="164" fontId="5" fillId="10" borderId="90" xfId="0" applyNumberFormat="1" applyFont="1" applyFill="1" applyBorder="1" applyAlignment="1">
      <alignment vertical="center"/>
    </xf>
    <xf numFmtId="164" fontId="5" fillId="2" borderId="66" xfId="0" applyNumberFormat="1" applyFont="1" applyFill="1" applyBorder="1" applyAlignment="1">
      <alignment vertical="center"/>
    </xf>
    <xf numFmtId="164" fontId="5" fillId="2" borderId="68" xfId="0" applyNumberFormat="1" applyFont="1" applyFill="1" applyBorder="1" applyAlignment="1">
      <alignment vertical="center"/>
    </xf>
    <xf numFmtId="164" fontId="5" fillId="2" borderId="67" xfId="0" applyNumberFormat="1" applyFont="1" applyFill="1" applyBorder="1" applyAlignment="1">
      <alignment vertical="center"/>
    </xf>
    <xf numFmtId="164" fontId="18" fillId="5" borderId="64" xfId="0" applyNumberFormat="1" applyFont="1" applyFill="1" applyBorder="1" applyAlignment="1">
      <alignment vertical="center"/>
    </xf>
    <xf numFmtId="164" fontId="4" fillId="0" borderId="76" xfId="0" applyNumberFormat="1" applyFont="1" applyBorder="1" applyAlignment="1">
      <alignment vertical="center"/>
    </xf>
    <xf numFmtId="164" fontId="3" fillId="4" borderId="8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8" fillId="3" borderId="65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0" fontId="3" fillId="10" borderId="65" xfId="0" applyFont="1" applyFill="1" applyBorder="1" applyAlignment="1">
      <alignment horizontal="center" vertical="center" wrapText="1"/>
    </xf>
    <xf numFmtId="0" fontId="3" fillId="10" borderId="86" xfId="0" applyFont="1" applyFill="1" applyBorder="1" applyAlignment="1">
      <alignment horizontal="center" vertical="center" wrapText="1"/>
    </xf>
    <xf numFmtId="0" fontId="3" fillId="10" borderId="8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85F5F"/>
      <color rgb="FFE87D5F"/>
      <color rgb="FFF07575"/>
      <color rgb="FFF0CCCC"/>
      <color rgb="FFE8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abSelected="1" topLeftCell="A4" zoomScale="70" zoomScaleNormal="70" workbookViewId="0">
      <pane xSplit="1" topLeftCell="B1" activePane="topRight" state="frozen"/>
      <selection pane="topRight" activeCell="D5" sqref="D5:D6"/>
    </sheetView>
  </sheetViews>
  <sheetFormatPr defaultRowHeight="15" x14ac:dyDescent="0.25"/>
  <cols>
    <col min="1" max="1" width="40.5703125" customWidth="1"/>
    <col min="2" max="2" width="20.85546875" customWidth="1"/>
    <col min="3" max="3" width="17.5703125" customWidth="1"/>
    <col min="4" max="4" width="16.7109375" customWidth="1"/>
    <col min="5" max="5" width="18.7109375" customWidth="1"/>
    <col min="6" max="6" width="16.7109375" customWidth="1"/>
    <col min="7" max="8" width="17.7109375" customWidth="1"/>
    <col min="9" max="9" width="19.5703125" customWidth="1"/>
    <col min="10" max="10" width="16.140625" customWidth="1"/>
    <col min="11" max="11" width="15.5703125" customWidth="1"/>
    <col min="12" max="12" width="15.28515625" bestFit="1" customWidth="1"/>
    <col min="13" max="13" width="15.42578125" customWidth="1"/>
    <col min="14" max="14" width="15.28515625" bestFit="1" customWidth="1"/>
    <col min="15" max="15" width="17" customWidth="1"/>
    <col min="16" max="16" width="15.28515625" style="44" bestFit="1" customWidth="1"/>
  </cols>
  <sheetData>
    <row r="1" spans="1:18" x14ac:dyDescent="0.25">
      <c r="A1" s="286" t="s">
        <v>77</v>
      </c>
      <c r="B1" s="286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8" ht="15.75" x14ac:dyDescent="0.25">
      <c r="A2" s="287" t="s">
        <v>79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8" x14ac:dyDescent="0.25">
      <c r="A3" s="283" t="s">
        <v>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</row>
    <row r="4" spans="1:18" ht="15.75" thickBot="1" x14ac:dyDescent="0.3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</row>
    <row r="5" spans="1:18" ht="15.75" thickBot="1" x14ac:dyDescent="0.3">
      <c r="A5" s="294"/>
      <c r="B5" s="300" t="s">
        <v>81</v>
      </c>
      <c r="C5" s="296" t="s">
        <v>2</v>
      </c>
      <c r="D5" s="298" t="s">
        <v>80</v>
      </c>
      <c r="E5" s="288" t="s">
        <v>3</v>
      </c>
      <c r="F5" s="290" t="s">
        <v>4</v>
      </c>
      <c r="G5" s="292" t="s">
        <v>5</v>
      </c>
      <c r="H5" s="284" t="s">
        <v>6</v>
      </c>
      <c r="I5" s="99"/>
      <c r="J5" s="100"/>
      <c r="K5" s="100"/>
      <c r="L5" s="100"/>
      <c r="M5" s="100"/>
      <c r="N5" s="100"/>
      <c r="O5" s="100"/>
      <c r="P5" s="101"/>
    </row>
    <row r="6" spans="1:18" s="4" customFormat="1" ht="51" customHeight="1" thickBot="1" x14ac:dyDescent="0.3">
      <c r="A6" s="295"/>
      <c r="B6" s="301"/>
      <c r="C6" s="297"/>
      <c r="D6" s="299"/>
      <c r="E6" s="289"/>
      <c r="F6" s="291"/>
      <c r="G6" s="293"/>
      <c r="H6" s="285"/>
      <c r="I6" s="2" t="s">
        <v>7</v>
      </c>
      <c r="J6" s="159" t="s">
        <v>8</v>
      </c>
      <c r="K6" s="2" t="s">
        <v>9</v>
      </c>
      <c r="L6" s="1" t="s">
        <v>10</v>
      </c>
      <c r="M6" s="2" t="s">
        <v>11</v>
      </c>
      <c r="N6" s="2" t="s">
        <v>12</v>
      </c>
      <c r="O6" s="3" t="s">
        <v>13</v>
      </c>
      <c r="P6" s="160" t="s">
        <v>14</v>
      </c>
      <c r="R6" s="4" t="s">
        <v>15</v>
      </c>
    </row>
    <row r="7" spans="1:18" ht="15.75" x14ac:dyDescent="0.25">
      <c r="A7" s="102" t="s">
        <v>16</v>
      </c>
      <c r="B7" s="281">
        <f>SUM(C7:D7)</f>
        <v>350000</v>
      </c>
      <c r="C7" s="274">
        <v>350000</v>
      </c>
      <c r="D7" s="171"/>
      <c r="E7" s="224">
        <f>SUM(F7+G7)</f>
        <v>252028</v>
      </c>
      <c r="F7" s="225">
        <v>0</v>
      </c>
      <c r="G7" s="226">
        <v>252028</v>
      </c>
      <c r="H7" s="255">
        <v>200000</v>
      </c>
      <c r="I7" s="94">
        <v>144323</v>
      </c>
      <c r="J7" s="95">
        <v>180000</v>
      </c>
      <c r="K7" s="96">
        <v>180000</v>
      </c>
      <c r="L7" s="96">
        <v>180000</v>
      </c>
      <c r="M7" s="95">
        <v>0</v>
      </c>
      <c r="N7" s="96">
        <v>250000</v>
      </c>
      <c r="O7" s="96">
        <v>0</v>
      </c>
      <c r="P7" s="103">
        <v>0</v>
      </c>
    </row>
    <row r="8" spans="1:18" ht="16.5" thickBot="1" x14ac:dyDescent="0.3">
      <c r="A8" s="177" t="s">
        <v>17</v>
      </c>
      <c r="B8" s="211">
        <v>0</v>
      </c>
      <c r="C8" s="256"/>
      <c r="D8" s="178"/>
      <c r="E8" s="227">
        <f t="shared" ref="E8:E71" si="0">SUM(F8+G8)</f>
        <v>252028</v>
      </c>
      <c r="F8" s="228">
        <v>0</v>
      </c>
      <c r="G8" s="229">
        <v>252028</v>
      </c>
      <c r="H8" s="97"/>
      <c r="I8" s="98">
        <v>144323</v>
      </c>
      <c r="J8" s="92"/>
      <c r="K8" s="93">
        <v>0</v>
      </c>
      <c r="L8" s="93"/>
      <c r="M8" s="93">
        <v>0</v>
      </c>
      <c r="N8" s="93">
        <v>0</v>
      </c>
      <c r="O8" s="93">
        <v>0</v>
      </c>
      <c r="P8" s="104">
        <v>0</v>
      </c>
    </row>
    <row r="9" spans="1:18" ht="16.5" thickBot="1" x14ac:dyDescent="0.3">
      <c r="A9" s="179" t="s">
        <v>18</v>
      </c>
      <c r="B9" s="212">
        <f>SUM(C9:D9)</f>
        <v>0</v>
      </c>
      <c r="C9" s="257"/>
      <c r="D9" s="195"/>
      <c r="E9" s="230">
        <f t="shared" si="0"/>
        <v>0</v>
      </c>
      <c r="F9" s="231"/>
      <c r="G9" s="232"/>
      <c r="H9" s="151">
        <v>52028</v>
      </c>
      <c r="I9" s="53"/>
      <c r="J9" s="46"/>
      <c r="K9" s="46"/>
      <c r="L9" s="40"/>
      <c r="M9" s="40"/>
      <c r="N9" s="40"/>
      <c r="O9" s="47"/>
      <c r="P9" s="280"/>
    </row>
    <row r="10" spans="1:18" ht="15.75" x14ac:dyDescent="0.25">
      <c r="A10" s="105" t="s">
        <v>19</v>
      </c>
      <c r="B10" s="213">
        <f t="shared" ref="B10:B11" si="1">SUM(C10:D10)</f>
        <v>0</v>
      </c>
      <c r="C10" s="258"/>
      <c r="D10" s="196"/>
      <c r="E10" s="165" t="s">
        <v>20</v>
      </c>
      <c r="F10" s="62"/>
      <c r="G10" s="201"/>
      <c r="H10" s="68"/>
      <c r="I10" s="58">
        <v>130799</v>
      </c>
      <c r="J10" s="63">
        <v>114923</v>
      </c>
      <c r="K10" s="8">
        <v>141611</v>
      </c>
      <c r="L10" s="7">
        <v>141611</v>
      </c>
      <c r="M10" s="7">
        <v>115971</v>
      </c>
      <c r="N10" s="7">
        <v>90901</v>
      </c>
      <c r="O10" s="8">
        <v>90901</v>
      </c>
      <c r="P10" s="106">
        <v>90901</v>
      </c>
    </row>
    <row r="11" spans="1:18" ht="16.5" thickBot="1" x14ac:dyDescent="0.3">
      <c r="A11" s="133" t="s">
        <v>21</v>
      </c>
      <c r="B11" s="217">
        <f t="shared" si="1"/>
        <v>0</v>
      </c>
      <c r="C11" s="259"/>
      <c r="D11" s="204"/>
      <c r="E11" s="162" t="s">
        <v>15</v>
      </c>
      <c r="F11" s="61"/>
      <c r="G11" s="60"/>
      <c r="H11" s="60"/>
      <c r="I11" s="54">
        <v>489025.92</v>
      </c>
      <c r="J11" s="48"/>
      <c r="K11" s="12">
        <v>50634</v>
      </c>
      <c r="L11" s="11">
        <v>174897.53</v>
      </c>
      <c r="M11" s="11"/>
      <c r="N11" s="91">
        <v>0</v>
      </c>
      <c r="O11" s="11">
        <v>90901</v>
      </c>
      <c r="P11" s="108">
        <v>0</v>
      </c>
    </row>
    <row r="12" spans="1:18" ht="16.5" thickBot="1" x14ac:dyDescent="0.3">
      <c r="A12" s="218" t="s">
        <v>22</v>
      </c>
      <c r="B12" s="219">
        <f>SUM(B13-B20)</f>
        <v>0</v>
      </c>
      <c r="C12" s="172"/>
      <c r="D12" s="172"/>
      <c r="E12" s="166"/>
      <c r="F12" s="65"/>
      <c r="G12" s="66"/>
      <c r="H12" s="67">
        <f>SUM(H13-H20)</f>
        <v>0</v>
      </c>
      <c r="I12" s="55">
        <f>SUM(I13-I20)</f>
        <v>0</v>
      </c>
      <c r="J12" s="49">
        <f>SUM(J13-J20)</f>
        <v>0</v>
      </c>
      <c r="K12" s="49">
        <v>0</v>
      </c>
      <c r="L12" s="49">
        <f>L13-L20</f>
        <v>0</v>
      </c>
      <c r="M12" s="50">
        <f>(M13-M20)</f>
        <v>0</v>
      </c>
      <c r="N12" s="50">
        <f>N13-N20</f>
        <v>0</v>
      </c>
      <c r="O12" s="49">
        <f>O13-O20</f>
        <v>0</v>
      </c>
      <c r="P12" s="109">
        <f>P13-P20</f>
        <v>0</v>
      </c>
    </row>
    <row r="13" spans="1:18" ht="16.5" thickBot="1" x14ac:dyDescent="0.3">
      <c r="A13" s="220" t="s">
        <v>23</v>
      </c>
      <c r="B13" s="221">
        <f>SUM(C13:D13)</f>
        <v>10725000</v>
      </c>
      <c r="C13" s="273">
        <f>SUM(C14:C19)</f>
        <v>9735000</v>
      </c>
      <c r="D13" s="222">
        <f>SUM(D14:D19)</f>
        <v>990000</v>
      </c>
      <c r="E13" s="223">
        <f t="shared" si="0"/>
        <v>11422670</v>
      </c>
      <c r="F13" s="81">
        <f>SUM(F14:F19)</f>
        <v>415172</v>
      </c>
      <c r="G13" s="82">
        <f>SUM(G14:G19)</f>
        <v>11007498</v>
      </c>
      <c r="H13" s="82">
        <f>SUM(H14:H19)</f>
        <v>13470000</v>
      </c>
      <c r="I13" s="83">
        <f>SUM(I14:I19)</f>
        <v>9020002.8499999996</v>
      </c>
      <c r="J13" s="84">
        <f>SUM(J14+J15+J17+J11)</f>
        <v>7280000</v>
      </c>
      <c r="K13" s="84">
        <f>SUM(K14+K15+K17+K11+K18+K19)</f>
        <v>6675629</v>
      </c>
      <c r="L13" s="84">
        <f t="shared" ref="L13:P13" si="2">SUM(L14:L17)</f>
        <v>6655000</v>
      </c>
      <c r="M13" s="84">
        <f>SUM(M14:M18)</f>
        <v>6625495</v>
      </c>
      <c r="N13" s="85">
        <f t="shared" si="2"/>
        <v>7295000</v>
      </c>
      <c r="O13" s="85">
        <f t="shared" si="2"/>
        <v>8395076</v>
      </c>
      <c r="P13" s="110">
        <f t="shared" si="2"/>
        <v>7301000</v>
      </c>
    </row>
    <row r="14" spans="1:18" s="9" customFormat="1" ht="15.75" x14ac:dyDescent="0.25">
      <c r="A14" s="105" t="s">
        <v>24</v>
      </c>
      <c r="B14" s="199">
        <f>SUM(C14:D14)</f>
        <v>600000</v>
      </c>
      <c r="C14" s="260"/>
      <c r="D14" s="196">
        <v>600000</v>
      </c>
      <c r="E14" s="243">
        <f t="shared" si="0"/>
        <v>778100</v>
      </c>
      <c r="F14" s="58">
        <v>270000</v>
      </c>
      <c r="G14" s="7">
        <v>508100</v>
      </c>
      <c r="H14" s="68">
        <v>700000</v>
      </c>
      <c r="I14" s="58">
        <v>703900</v>
      </c>
      <c r="J14" s="7">
        <v>700000</v>
      </c>
      <c r="K14" s="69">
        <v>465350</v>
      </c>
      <c r="L14" s="7">
        <v>705000</v>
      </c>
      <c r="M14" s="7">
        <v>314250</v>
      </c>
      <c r="N14" s="7">
        <v>705000</v>
      </c>
      <c r="O14" s="8">
        <v>704500</v>
      </c>
      <c r="P14" s="106">
        <v>661000</v>
      </c>
    </row>
    <row r="15" spans="1:18" s="9" customFormat="1" ht="15.75" x14ac:dyDescent="0.25">
      <c r="A15" s="111" t="s">
        <v>25</v>
      </c>
      <c r="B15" s="199">
        <f t="shared" ref="B15:B19" si="3">SUM(C15:D15)</f>
        <v>250000</v>
      </c>
      <c r="C15" s="260"/>
      <c r="D15" s="197">
        <v>250000</v>
      </c>
      <c r="E15" s="236">
        <f t="shared" si="0"/>
        <v>243300</v>
      </c>
      <c r="F15" s="54">
        <v>186700</v>
      </c>
      <c r="G15" s="11">
        <v>56600</v>
      </c>
      <c r="H15" s="60">
        <v>300000</v>
      </c>
      <c r="I15" s="54">
        <v>334423</v>
      </c>
      <c r="J15" s="11">
        <v>250000</v>
      </c>
      <c r="K15" s="10">
        <v>198059</v>
      </c>
      <c r="L15" s="11">
        <v>250000</v>
      </c>
      <c r="M15" s="11">
        <v>216470</v>
      </c>
      <c r="N15" s="11">
        <v>250000</v>
      </c>
      <c r="O15" s="12">
        <v>250576</v>
      </c>
      <c r="P15" s="112">
        <v>200000</v>
      </c>
    </row>
    <row r="16" spans="1:18" s="9" customFormat="1" ht="15.75" x14ac:dyDescent="0.25">
      <c r="A16" s="113" t="s">
        <v>26</v>
      </c>
      <c r="B16" s="199">
        <f t="shared" si="3"/>
        <v>0</v>
      </c>
      <c r="C16" s="260"/>
      <c r="D16" s="194">
        <v>0</v>
      </c>
      <c r="E16" s="236">
        <f t="shared" si="0"/>
        <v>23332</v>
      </c>
      <c r="F16" s="54">
        <v>0</v>
      </c>
      <c r="G16" s="11">
        <v>23332</v>
      </c>
      <c r="H16" s="60">
        <v>0</v>
      </c>
      <c r="I16" s="54">
        <v>30429</v>
      </c>
      <c r="J16" s="11"/>
      <c r="K16" s="10"/>
      <c r="L16" s="11"/>
      <c r="M16" s="11"/>
      <c r="N16" s="11"/>
      <c r="O16" s="12"/>
      <c r="P16" s="112"/>
    </row>
    <row r="17" spans="1:16" ht="30" x14ac:dyDescent="0.25">
      <c r="A17" s="216" t="s">
        <v>27</v>
      </c>
      <c r="B17" s="199">
        <f t="shared" si="3"/>
        <v>9735000</v>
      </c>
      <c r="C17" s="274">
        <v>9735000</v>
      </c>
      <c r="D17" s="194"/>
      <c r="E17" s="236">
        <f>SUM(F17+G17)</f>
        <v>10137972</v>
      </c>
      <c r="F17" s="251">
        <v>-52028</v>
      </c>
      <c r="G17" s="11">
        <v>10190000</v>
      </c>
      <c r="H17" s="252">
        <v>12390000</v>
      </c>
      <c r="I17" s="87">
        <v>7586897.1600000001</v>
      </c>
      <c r="J17" s="88">
        <v>6330000</v>
      </c>
      <c r="K17" s="89">
        <v>5824263</v>
      </c>
      <c r="L17" s="88">
        <v>5700000</v>
      </c>
      <c r="M17" s="13">
        <v>6033102</v>
      </c>
      <c r="N17" s="88">
        <v>6340000</v>
      </c>
      <c r="O17" s="90">
        <v>7440000</v>
      </c>
      <c r="P17" s="114">
        <f>SUM(P21+P40+P51+P60)-P14-P15</f>
        <v>6440000</v>
      </c>
    </row>
    <row r="18" spans="1:16" ht="15.75" x14ac:dyDescent="0.25">
      <c r="A18" s="115" t="s">
        <v>28</v>
      </c>
      <c r="B18" s="199">
        <f t="shared" si="3"/>
        <v>50000</v>
      </c>
      <c r="C18" s="260"/>
      <c r="D18" s="197">
        <v>50000</v>
      </c>
      <c r="E18" s="236">
        <f t="shared" si="0"/>
        <v>59650</v>
      </c>
      <c r="F18" s="245">
        <v>10000</v>
      </c>
      <c r="G18" s="11">
        <v>49650</v>
      </c>
      <c r="H18" s="60">
        <v>70000</v>
      </c>
      <c r="I18" s="54">
        <v>77250</v>
      </c>
      <c r="J18" s="16"/>
      <c r="K18" s="15">
        <v>51550</v>
      </c>
      <c r="L18" s="16"/>
      <c r="M18" s="15">
        <v>61673</v>
      </c>
      <c r="N18" s="17"/>
      <c r="O18" s="18"/>
      <c r="P18" s="116"/>
    </row>
    <row r="19" spans="1:16" ht="16.5" thickBot="1" x14ac:dyDescent="0.3">
      <c r="A19" s="117" t="s">
        <v>29</v>
      </c>
      <c r="B19" s="199">
        <f t="shared" si="3"/>
        <v>90000</v>
      </c>
      <c r="C19" s="260"/>
      <c r="D19" s="215">
        <v>90000</v>
      </c>
      <c r="E19" s="246">
        <f t="shared" si="0"/>
        <v>180316</v>
      </c>
      <c r="F19" s="247">
        <v>500</v>
      </c>
      <c r="G19" s="23">
        <v>179816</v>
      </c>
      <c r="H19" s="253">
        <v>10000</v>
      </c>
      <c r="I19" s="64">
        <v>287103.69</v>
      </c>
      <c r="J19" s="70"/>
      <c r="K19" s="14">
        <v>85773</v>
      </c>
      <c r="L19" s="70"/>
      <c r="M19" s="14"/>
      <c r="N19" s="71"/>
      <c r="O19" s="72"/>
      <c r="P19" s="118"/>
    </row>
    <row r="20" spans="1:16" ht="16.5" thickBot="1" x14ac:dyDescent="0.3">
      <c r="A20" s="119" t="s">
        <v>30</v>
      </c>
      <c r="B20" s="214">
        <f>SUM(C20:D20)</f>
        <v>10725000</v>
      </c>
      <c r="C20" s="279">
        <f>SUM(C21+C40+C60+C68)</f>
        <v>9735000</v>
      </c>
      <c r="D20" s="200">
        <f>SUM(D21+D40+D60+D66+D68)</f>
        <v>990000</v>
      </c>
      <c r="E20" s="167">
        <f t="shared" si="0"/>
        <v>10486300</v>
      </c>
      <c r="F20" s="73">
        <f>SUM(F21+F40+F51+F60+F66+F68)</f>
        <v>2819332</v>
      </c>
      <c r="G20" s="74">
        <f>SUM(G21+G40+G51+G60+G66+G68)</f>
        <v>7666968</v>
      </c>
      <c r="H20" s="74">
        <f>SUM(H21+H40+H51+H60+H66)</f>
        <v>13470000</v>
      </c>
      <c r="I20" s="75">
        <f>SUM(I21+I40+I51+I60+I66)</f>
        <v>9020002.8499999996</v>
      </c>
      <c r="J20" s="152">
        <f t="shared" ref="J20" si="4">SUM(J21+J40+J51+J60+J66)</f>
        <v>7280000</v>
      </c>
      <c r="K20" s="76">
        <f>SUM(K21,K40,K51,K60,K66)</f>
        <v>6624995</v>
      </c>
      <c r="L20" s="76">
        <f>SUM(L21,L40,L51,L60,L66)</f>
        <v>6655000</v>
      </c>
      <c r="M20" s="75">
        <f>SUM(M40+M21+M51+M60+M66)</f>
        <v>6625495</v>
      </c>
      <c r="N20" s="75">
        <f>SUM(N21,N40,N51,N60,N66)</f>
        <v>7295000</v>
      </c>
      <c r="O20" s="76">
        <f>SUM(O21,O40,O51,O60)</f>
        <v>8395076</v>
      </c>
      <c r="P20" s="120">
        <f>SUM(P14+P15+P17)</f>
        <v>7301000</v>
      </c>
    </row>
    <row r="21" spans="1:16" ht="16.5" thickBot="1" x14ac:dyDescent="0.3">
      <c r="A21" s="121" t="s">
        <v>31</v>
      </c>
      <c r="B21" s="173">
        <f>SUM(C21:D21)</f>
        <v>7525000</v>
      </c>
      <c r="C21" s="176">
        <f>SUM(C22:C39)</f>
        <v>6785000</v>
      </c>
      <c r="D21" s="173">
        <f t="shared" ref="D21" si="5">SUM(D22:D39)</f>
        <v>740000</v>
      </c>
      <c r="E21" s="168">
        <f t="shared" si="0"/>
        <v>7353226</v>
      </c>
      <c r="F21" s="86">
        <f>SUM(F22:F39)</f>
        <v>1835832</v>
      </c>
      <c r="G21" s="78">
        <f>SUM(G22:G39)</f>
        <v>5517394</v>
      </c>
      <c r="H21" s="78">
        <f>SUM(H22:H39)</f>
        <v>8990000</v>
      </c>
      <c r="I21" s="20">
        <f>SUM(I22:I39)</f>
        <v>6167974.8499999996</v>
      </c>
      <c r="J21" s="153">
        <f t="shared" ref="J21:P21" si="6">SUM(J22:J39)</f>
        <v>5410000</v>
      </c>
      <c r="K21" s="157">
        <f t="shared" si="6"/>
        <v>5577306</v>
      </c>
      <c r="L21" s="19">
        <f t="shared" si="6"/>
        <v>5273400</v>
      </c>
      <c r="M21" s="20">
        <f>SUM(M22:M39)</f>
        <v>5432017</v>
      </c>
      <c r="N21" s="20">
        <f t="shared" si="6"/>
        <v>5737000</v>
      </c>
      <c r="O21" s="19">
        <f t="shared" si="6"/>
        <v>6877027</v>
      </c>
      <c r="P21" s="122">
        <f t="shared" si="6"/>
        <v>5756000</v>
      </c>
    </row>
    <row r="22" spans="1:16" ht="15.75" x14ac:dyDescent="0.25">
      <c r="A22" s="123" t="s">
        <v>32</v>
      </c>
      <c r="B22" s="196">
        <f>SUM(C22:D22)</f>
        <v>590000</v>
      </c>
      <c r="C22" s="261">
        <v>500000</v>
      </c>
      <c r="D22" s="197">
        <v>90000</v>
      </c>
      <c r="E22" s="243">
        <f t="shared" si="0"/>
        <v>526687</v>
      </c>
      <c r="F22" s="248">
        <v>123332</v>
      </c>
      <c r="G22" s="7">
        <v>403355</v>
      </c>
      <c r="H22" s="68">
        <v>500000</v>
      </c>
      <c r="I22" s="21">
        <v>526428</v>
      </c>
      <c r="J22" s="8">
        <v>400000</v>
      </c>
      <c r="K22" s="7">
        <v>791291</v>
      </c>
      <c r="L22" s="7">
        <v>250000</v>
      </c>
      <c r="M22" s="21">
        <v>435523</v>
      </c>
      <c r="N22" s="21">
        <v>410000</v>
      </c>
      <c r="O22" s="8">
        <v>558338</v>
      </c>
      <c r="P22" s="124">
        <v>410000</v>
      </c>
    </row>
    <row r="23" spans="1:16" ht="15.75" x14ac:dyDescent="0.25">
      <c r="A23" s="125" t="s">
        <v>33</v>
      </c>
      <c r="B23" s="196">
        <f t="shared" ref="B23:B39" si="7">SUM(C23:D23)</f>
        <v>1350000</v>
      </c>
      <c r="C23" s="262">
        <v>1100000</v>
      </c>
      <c r="D23" s="197">
        <v>250000</v>
      </c>
      <c r="E23" s="236">
        <f t="shared" si="0"/>
        <v>1369231</v>
      </c>
      <c r="F23" s="249">
        <v>150000</v>
      </c>
      <c r="G23" s="11">
        <v>1219231</v>
      </c>
      <c r="H23" s="60">
        <v>1000000</v>
      </c>
      <c r="I23" s="21">
        <v>1041106</v>
      </c>
      <c r="J23" s="12">
        <v>900000</v>
      </c>
      <c r="K23" s="7">
        <v>869051</v>
      </c>
      <c r="L23" s="11">
        <v>1020000</v>
      </c>
      <c r="M23" s="22">
        <v>1085643</v>
      </c>
      <c r="N23" s="22">
        <v>1200000</v>
      </c>
      <c r="O23" s="12">
        <v>988665</v>
      </c>
      <c r="P23" s="126">
        <v>1200000</v>
      </c>
    </row>
    <row r="24" spans="1:16" ht="15.75" x14ac:dyDescent="0.25">
      <c r="A24" s="125" t="s">
        <v>34</v>
      </c>
      <c r="B24" s="196">
        <f t="shared" si="7"/>
        <v>400000</v>
      </c>
      <c r="C24" s="262">
        <v>400000</v>
      </c>
      <c r="D24" s="197"/>
      <c r="E24" s="236">
        <f t="shared" si="0"/>
        <v>422293</v>
      </c>
      <c r="F24" s="249">
        <v>140000</v>
      </c>
      <c r="G24" s="11">
        <v>282293</v>
      </c>
      <c r="H24" s="60">
        <v>1000000</v>
      </c>
      <c r="I24" s="21">
        <v>531567</v>
      </c>
      <c r="J24" s="12">
        <v>400000</v>
      </c>
      <c r="K24" s="7">
        <v>331611</v>
      </c>
      <c r="L24" s="11">
        <v>400000</v>
      </c>
      <c r="M24" s="22">
        <v>330783</v>
      </c>
      <c r="N24" s="22">
        <v>380000</v>
      </c>
      <c r="O24" s="12">
        <v>342272</v>
      </c>
      <c r="P24" s="126">
        <v>460000</v>
      </c>
    </row>
    <row r="25" spans="1:16" ht="15.75" x14ac:dyDescent="0.25">
      <c r="A25" s="127" t="s">
        <v>35</v>
      </c>
      <c r="B25" s="196">
        <f t="shared" si="7"/>
        <v>100000</v>
      </c>
      <c r="C25" s="262">
        <v>100000</v>
      </c>
      <c r="D25" s="197"/>
      <c r="E25" s="236">
        <f t="shared" si="0"/>
        <v>110706</v>
      </c>
      <c r="F25" s="249">
        <v>60000</v>
      </c>
      <c r="G25" s="11">
        <v>50706</v>
      </c>
      <c r="H25" s="60">
        <v>320000</v>
      </c>
      <c r="I25" s="21">
        <v>139854</v>
      </c>
      <c r="J25" s="12">
        <v>90000</v>
      </c>
      <c r="K25" s="7">
        <v>82461</v>
      </c>
      <c r="L25" s="11">
        <v>67000</v>
      </c>
      <c r="M25" s="22">
        <v>65318</v>
      </c>
      <c r="N25" s="22">
        <v>50000</v>
      </c>
      <c r="O25" s="12">
        <v>36096</v>
      </c>
      <c r="P25" s="126">
        <v>50000</v>
      </c>
    </row>
    <row r="26" spans="1:16" ht="15.75" x14ac:dyDescent="0.25">
      <c r="A26" s="128" t="s">
        <v>36</v>
      </c>
      <c r="B26" s="196">
        <f t="shared" si="7"/>
        <v>200000</v>
      </c>
      <c r="C26" s="262">
        <v>200000</v>
      </c>
      <c r="D26" s="197"/>
      <c r="E26" s="236">
        <f t="shared" si="0"/>
        <v>155493</v>
      </c>
      <c r="F26" s="249">
        <v>80000</v>
      </c>
      <c r="G26" s="11">
        <v>75493</v>
      </c>
      <c r="H26" s="60">
        <v>200000</v>
      </c>
      <c r="I26" s="21">
        <v>113739</v>
      </c>
      <c r="J26" s="12">
        <v>200000</v>
      </c>
      <c r="K26" s="7">
        <v>80015</v>
      </c>
      <c r="L26" s="11">
        <v>200000</v>
      </c>
      <c r="M26" s="22">
        <v>99959</v>
      </c>
      <c r="N26" s="22">
        <v>260000</v>
      </c>
      <c r="O26" s="12">
        <v>264351</v>
      </c>
      <c r="P26" s="126">
        <v>250000</v>
      </c>
    </row>
    <row r="27" spans="1:16" ht="15.75" x14ac:dyDescent="0.25">
      <c r="A27" s="128" t="s">
        <v>37</v>
      </c>
      <c r="B27" s="196">
        <f t="shared" si="7"/>
        <v>40000</v>
      </c>
      <c r="C27" s="262">
        <v>40000</v>
      </c>
      <c r="D27" s="197"/>
      <c r="E27" s="236">
        <f t="shared" si="0"/>
        <v>23535</v>
      </c>
      <c r="F27" s="249">
        <v>12000</v>
      </c>
      <c r="G27" s="11">
        <v>11535</v>
      </c>
      <c r="H27" s="60">
        <v>40000</v>
      </c>
      <c r="I27" s="21">
        <v>21851</v>
      </c>
      <c r="J27" s="12">
        <v>20000</v>
      </c>
      <c r="K27" s="7">
        <v>20447</v>
      </c>
      <c r="L27" s="11">
        <v>20000</v>
      </c>
      <c r="M27" s="22">
        <v>7632</v>
      </c>
      <c r="N27" s="22">
        <v>20000</v>
      </c>
      <c r="O27" s="12">
        <v>12101</v>
      </c>
      <c r="P27" s="126">
        <v>13000</v>
      </c>
    </row>
    <row r="28" spans="1:16" ht="15.75" x14ac:dyDescent="0.25">
      <c r="A28" s="128" t="s">
        <v>38</v>
      </c>
      <c r="B28" s="196">
        <f t="shared" si="7"/>
        <v>800000</v>
      </c>
      <c r="C28" s="262">
        <v>800000</v>
      </c>
      <c r="D28" s="197"/>
      <c r="E28" s="236">
        <f t="shared" si="0"/>
        <v>826400</v>
      </c>
      <c r="F28" s="249">
        <v>360000</v>
      </c>
      <c r="G28" s="11">
        <v>466400</v>
      </c>
      <c r="H28" s="60">
        <v>2500000</v>
      </c>
      <c r="I28" s="21">
        <v>839774</v>
      </c>
      <c r="J28" s="12">
        <v>520000</v>
      </c>
      <c r="K28" s="7">
        <v>462109</v>
      </c>
      <c r="L28" s="11">
        <v>506000</v>
      </c>
      <c r="M28" s="22">
        <v>505536</v>
      </c>
      <c r="N28" s="22">
        <v>460000</v>
      </c>
      <c r="O28" s="12">
        <v>463202</v>
      </c>
      <c r="P28" s="126">
        <v>450000</v>
      </c>
    </row>
    <row r="29" spans="1:16" ht="15.75" x14ac:dyDescent="0.25">
      <c r="A29" s="129" t="s">
        <v>39</v>
      </c>
      <c r="B29" s="196">
        <f t="shared" si="7"/>
        <v>150000</v>
      </c>
      <c r="C29" s="262">
        <v>150000</v>
      </c>
      <c r="D29" s="197"/>
      <c r="E29" s="236">
        <f t="shared" si="0"/>
        <v>164916</v>
      </c>
      <c r="F29" s="249">
        <v>80000</v>
      </c>
      <c r="G29" s="11">
        <v>84916</v>
      </c>
      <c r="H29" s="60">
        <v>400000</v>
      </c>
      <c r="I29" s="21">
        <v>146334</v>
      </c>
      <c r="J29" s="12">
        <v>100000</v>
      </c>
      <c r="K29" s="7">
        <v>93004</v>
      </c>
      <c r="L29" s="11">
        <v>80000</v>
      </c>
      <c r="M29" s="22">
        <v>56428</v>
      </c>
      <c r="N29" s="22">
        <v>80000</v>
      </c>
      <c r="O29" s="12">
        <v>86347</v>
      </c>
      <c r="P29" s="126">
        <v>50000</v>
      </c>
    </row>
    <row r="30" spans="1:16" ht="15.75" x14ac:dyDescent="0.25">
      <c r="A30" s="123" t="s">
        <v>40</v>
      </c>
      <c r="B30" s="196">
        <f t="shared" si="7"/>
        <v>10000</v>
      </c>
      <c r="C30" s="262">
        <v>10000</v>
      </c>
      <c r="D30" s="197"/>
      <c r="E30" s="236">
        <f t="shared" si="0"/>
        <v>8602</v>
      </c>
      <c r="F30" s="249">
        <v>500</v>
      </c>
      <c r="G30" s="11">
        <v>8102</v>
      </c>
      <c r="H30" s="60">
        <v>15000</v>
      </c>
      <c r="I30" s="21">
        <v>8482</v>
      </c>
      <c r="J30" s="12">
        <v>15000</v>
      </c>
      <c r="K30" s="7">
        <v>12046</v>
      </c>
      <c r="L30" s="11">
        <v>20000</v>
      </c>
      <c r="M30" s="22">
        <v>14795</v>
      </c>
      <c r="N30" s="22">
        <v>17000</v>
      </c>
      <c r="O30" s="12">
        <v>17176</v>
      </c>
      <c r="P30" s="126">
        <v>18000</v>
      </c>
    </row>
    <row r="31" spans="1:16" ht="15.75" x14ac:dyDescent="0.25">
      <c r="A31" s="125" t="s">
        <v>41</v>
      </c>
      <c r="B31" s="196">
        <f t="shared" si="7"/>
        <v>480000</v>
      </c>
      <c r="C31" s="262">
        <v>480000</v>
      </c>
      <c r="D31" s="197"/>
      <c r="E31" s="236">
        <f t="shared" si="0"/>
        <v>462668</v>
      </c>
      <c r="F31" s="249">
        <v>140000</v>
      </c>
      <c r="G31" s="11">
        <v>322668</v>
      </c>
      <c r="H31" s="60">
        <v>480000</v>
      </c>
      <c r="I31" s="21">
        <v>400310</v>
      </c>
      <c r="J31" s="12">
        <v>480000</v>
      </c>
      <c r="K31" s="7">
        <v>459794</v>
      </c>
      <c r="L31" s="11">
        <v>540000</v>
      </c>
      <c r="M31" s="22">
        <v>609395</v>
      </c>
      <c r="N31" s="22">
        <v>500000</v>
      </c>
      <c r="O31" s="12">
        <v>739471</v>
      </c>
      <c r="P31" s="126">
        <v>750000</v>
      </c>
    </row>
    <row r="32" spans="1:16" ht="15.75" x14ac:dyDescent="0.25">
      <c r="A32" s="125" t="s">
        <v>42</v>
      </c>
      <c r="B32" s="196">
        <f t="shared" si="7"/>
        <v>250000</v>
      </c>
      <c r="C32" s="262">
        <v>250000</v>
      </c>
      <c r="D32" s="197"/>
      <c r="E32" s="236">
        <f t="shared" si="0"/>
        <v>252715</v>
      </c>
      <c r="F32" s="249">
        <v>118000</v>
      </c>
      <c r="G32" s="11">
        <v>134715</v>
      </c>
      <c r="H32" s="60">
        <v>250000</v>
      </c>
      <c r="I32" s="21">
        <v>207628</v>
      </c>
      <c r="J32" s="12">
        <v>250000</v>
      </c>
      <c r="K32" s="7">
        <v>224111</v>
      </c>
      <c r="L32" s="11">
        <v>200400</v>
      </c>
      <c r="M32" s="22">
        <v>201684</v>
      </c>
      <c r="N32" s="22">
        <v>150000</v>
      </c>
      <c r="O32" s="12">
        <v>141706</v>
      </c>
      <c r="P32" s="126">
        <v>150000</v>
      </c>
    </row>
    <row r="33" spans="1:16" ht="15.75" x14ac:dyDescent="0.25">
      <c r="A33" s="125" t="s">
        <v>43</v>
      </c>
      <c r="B33" s="196">
        <f t="shared" si="7"/>
        <v>1080000</v>
      </c>
      <c r="C33" s="262">
        <v>900000</v>
      </c>
      <c r="D33" s="197">
        <v>180000</v>
      </c>
      <c r="E33" s="236">
        <f t="shared" si="0"/>
        <v>1080565</v>
      </c>
      <c r="F33" s="249">
        <v>300000</v>
      </c>
      <c r="G33" s="11">
        <v>780565</v>
      </c>
      <c r="H33" s="60">
        <v>700000</v>
      </c>
      <c r="I33" s="21">
        <v>1018893.85</v>
      </c>
      <c r="J33" s="12">
        <v>1100000</v>
      </c>
      <c r="K33" s="7">
        <v>932011</v>
      </c>
      <c r="L33" s="11">
        <v>1070000</v>
      </c>
      <c r="M33" s="22">
        <v>997925</v>
      </c>
      <c r="N33" s="22">
        <v>1300000</v>
      </c>
      <c r="O33" s="12">
        <v>1365798</v>
      </c>
      <c r="P33" s="126">
        <v>1100000</v>
      </c>
    </row>
    <row r="34" spans="1:16" ht="15.75" x14ac:dyDescent="0.25">
      <c r="A34" s="125" t="s">
        <v>44</v>
      </c>
      <c r="B34" s="196">
        <f t="shared" si="7"/>
        <v>35000</v>
      </c>
      <c r="C34" s="262">
        <v>35000</v>
      </c>
      <c r="D34" s="197"/>
      <c r="E34" s="236">
        <f t="shared" si="0"/>
        <v>31123</v>
      </c>
      <c r="F34" s="249">
        <v>7000</v>
      </c>
      <c r="G34" s="11">
        <v>24123</v>
      </c>
      <c r="H34" s="60">
        <v>25000</v>
      </c>
      <c r="I34" s="21">
        <v>24368</v>
      </c>
      <c r="J34" s="12">
        <v>25000</v>
      </c>
      <c r="K34" s="7">
        <v>23813</v>
      </c>
      <c r="L34" s="11">
        <v>20000</v>
      </c>
      <c r="M34" s="22">
        <v>15085</v>
      </c>
      <c r="N34" s="22">
        <v>20000</v>
      </c>
      <c r="O34" s="12">
        <v>15820</v>
      </c>
      <c r="P34" s="126">
        <v>15000</v>
      </c>
    </row>
    <row r="35" spans="1:16" ht="15.75" x14ac:dyDescent="0.25">
      <c r="A35" s="125" t="s">
        <v>45</v>
      </c>
      <c r="B35" s="196">
        <f t="shared" si="7"/>
        <v>570000</v>
      </c>
      <c r="C35" s="262">
        <v>500000</v>
      </c>
      <c r="D35" s="197">
        <v>70000</v>
      </c>
      <c r="E35" s="236">
        <f t="shared" si="0"/>
        <v>452898</v>
      </c>
      <c r="F35" s="249">
        <v>70000</v>
      </c>
      <c r="G35" s="11">
        <v>382898</v>
      </c>
      <c r="H35" s="60">
        <v>450000</v>
      </c>
      <c r="I35" s="21">
        <v>221585</v>
      </c>
      <c r="J35" s="12"/>
      <c r="K35" s="7"/>
      <c r="L35" s="11"/>
      <c r="M35" s="22"/>
      <c r="N35" s="22"/>
      <c r="O35" s="12"/>
      <c r="P35" s="126"/>
    </row>
    <row r="36" spans="1:16" ht="15.75" x14ac:dyDescent="0.25">
      <c r="A36" s="125" t="s">
        <v>46</v>
      </c>
      <c r="B36" s="196">
        <f t="shared" si="7"/>
        <v>140000</v>
      </c>
      <c r="C36" s="262">
        <v>140000</v>
      </c>
      <c r="D36" s="197"/>
      <c r="E36" s="236">
        <f t="shared" si="0"/>
        <v>98894</v>
      </c>
      <c r="F36" s="249">
        <v>40000</v>
      </c>
      <c r="G36" s="11">
        <v>58894</v>
      </c>
      <c r="H36" s="60">
        <v>100000</v>
      </c>
      <c r="I36" s="21">
        <v>53894</v>
      </c>
      <c r="J36" s="12"/>
      <c r="K36" s="7"/>
      <c r="L36" s="11"/>
      <c r="M36" s="22"/>
      <c r="N36" s="22"/>
      <c r="O36" s="12"/>
      <c r="P36" s="126"/>
    </row>
    <row r="37" spans="1:16" ht="15.75" x14ac:dyDescent="0.25">
      <c r="A37" s="125" t="s">
        <v>47</v>
      </c>
      <c r="B37" s="196">
        <f t="shared" si="7"/>
        <v>30000</v>
      </c>
      <c r="C37" s="262">
        <v>30000</v>
      </c>
      <c r="D37" s="197"/>
      <c r="E37" s="236">
        <f t="shared" si="0"/>
        <v>22030</v>
      </c>
      <c r="F37" s="249">
        <v>5000</v>
      </c>
      <c r="G37" s="11">
        <v>17030</v>
      </c>
      <c r="H37" s="60">
        <v>10000</v>
      </c>
      <c r="I37" s="21">
        <v>332</v>
      </c>
      <c r="J37" s="12">
        <v>10000</v>
      </c>
      <c r="K37" s="7">
        <v>0</v>
      </c>
      <c r="L37" s="11">
        <v>10000</v>
      </c>
      <c r="M37" s="22">
        <v>336</v>
      </c>
      <c r="N37" s="22">
        <v>10000</v>
      </c>
      <c r="O37" s="12">
        <v>351</v>
      </c>
      <c r="P37" s="126">
        <v>10000</v>
      </c>
    </row>
    <row r="38" spans="1:16" ht="15.75" x14ac:dyDescent="0.25">
      <c r="A38" s="125" t="s">
        <v>48</v>
      </c>
      <c r="B38" s="196">
        <f t="shared" si="7"/>
        <v>50000</v>
      </c>
      <c r="C38" s="262">
        <v>50000</v>
      </c>
      <c r="D38" s="197"/>
      <c r="E38" s="236">
        <f t="shared" si="0"/>
        <v>50000</v>
      </c>
      <c r="F38" s="249">
        <v>50000</v>
      </c>
      <c r="G38" s="11">
        <v>0</v>
      </c>
      <c r="H38" s="60">
        <v>50000</v>
      </c>
      <c r="I38" s="21">
        <v>0</v>
      </c>
      <c r="J38" s="12">
        <v>50000</v>
      </c>
      <c r="K38" s="7">
        <v>0</v>
      </c>
      <c r="L38" s="11">
        <v>70000</v>
      </c>
      <c r="M38" s="22">
        <v>21636</v>
      </c>
      <c r="N38" s="22">
        <v>80000</v>
      </c>
      <c r="O38" s="12">
        <v>54336</v>
      </c>
      <c r="P38" s="130">
        <v>80000</v>
      </c>
    </row>
    <row r="39" spans="1:16" ht="16.5" thickBot="1" x14ac:dyDescent="0.3">
      <c r="A39" s="127" t="s">
        <v>49</v>
      </c>
      <c r="B39" s="196">
        <f t="shared" si="7"/>
        <v>1250000</v>
      </c>
      <c r="C39" s="263">
        <v>1100000</v>
      </c>
      <c r="D39" s="197">
        <v>150000</v>
      </c>
      <c r="E39" s="246">
        <f t="shared" si="0"/>
        <v>1294470</v>
      </c>
      <c r="F39" s="250">
        <v>100000</v>
      </c>
      <c r="G39" s="23">
        <v>1194470</v>
      </c>
      <c r="H39" s="253">
        <v>950000</v>
      </c>
      <c r="I39" s="56">
        <v>871829</v>
      </c>
      <c r="J39" s="25">
        <v>850000</v>
      </c>
      <c r="K39" s="5">
        <v>1195542</v>
      </c>
      <c r="L39" s="23">
        <v>800000</v>
      </c>
      <c r="M39" s="24">
        <v>984339</v>
      </c>
      <c r="N39" s="24">
        <v>800000</v>
      </c>
      <c r="O39" s="25">
        <v>1790997</v>
      </c>
      <c r="P39" s="130">
        <v>750000</v>
      </c>
    </row>
    <row r="40" spans="1:16" ht="16.5" thickBot="1" x14ac:dyDescent="0.3">
      <c r="A40" s="121" t="s">
        <v>50</v>
      </c>
      <c r="B40" s="173">
        <f>SUM(C40:D40)</f>
        <v>2130000</v>
      </c>
      <c r="C40" s="176">
        <f>SUM(C41:C50)</f>
        <v>2130000</v>
      </c>
      <c r="D40" s="173">
        <f>SUM(D41:D50)</f>
        <v>0</v>
      </c>
      <c r="E40" s="176">
        <f t="shared" si="0"/>
        <v>2114776</v>
      </c>
      <c r="F40" s="52">
        <f>SUM(F41:F50)</f>
        <v>684000</v>
      </c>
      <c r="G40" s="77">
        <f>SUM(G41:G50)</f>
        <v>1430776</v>
      </c>
      <c r="H40" s="77">
        <f>SUM(H41:H50)</f>
        <v>3690000</v>
      </c>
      <c r="I40" s="57">
        <f>SUM(I41:I50)</f>
        <v>2245170</v>
      </c>
      <c r="J40" s="154">
        <f t="shared" ref="J40:P40" si="8">SUM(J41:J50)</f>
        <v>1190000</v>
      </c>
      <c r="K40" s="158">
        <f t="shared" si="8"/>
        <v>500542</v>
      </c>
      <c r="L40" s="26">
        <f t="shared" si="8"/>
        <v>710000</v>
      </c>
      <c r="M40" s="27">
        <f t="shared" si="8"/>
        <v>679883</v>
      </c>
      <c r="N40" s="28">
        <f t="shared" si="8"/>
        <v>638000</v>
      </c>
      <c r="O40" s="28">
        <f t="shared" si="8"/>
        <v>792365</v>
      </c>
      <c r="P40" s="131">
        <f t="shared" si="8"/>
        <v>730000</v>
      </c>
    </row>
    <row r="41" spans="1:16" ht="15.75" x14ac:dyDescent="0.25">
      <c r="A41" s="132" t="s">
        <v>51</v>
      </c>
      <c r="B41" s="196">
        <f>SUM(C41:D41)</f>
        <v>0</v>
      </c>
      <c r="C41" s="264">
        <v>0</v>
      </c>
      <c r="D41" s="275" t="s">
        <v>15</v>
      </c>
      <c r="E41" s="243">
        <f t="shared" si="0"/>
        <v>0</v>
      </c>
      <c r="F41" s="21">
        <v>0</v>
      </c>
      <c r="G41" s="7">
        <v>0</v>
      </c>
      <c r="H41" s="68">
        <v>0</v>
      </c>
      <c r="I41" s="58">
        <v>0</v>
      </c>
      <c r="J41" s="8">
        <v>300000</v>
      </c>
      <c r="K41" s="7">
        <v>139020</v>
      </c>
      <c r="L41" s="7">
        <v>280000</v>
      </c>
      <c r="M41" s="21">
        <v>148285</v>
      </c>
      <c r="N41" s="21">
        <v>280000</v>
      </c>
      <c r="O41" s="8">
        <v>280147</v>
      </c>
      <c r="P41" s="106">
        <v>280000</v>
      </c>
    </row>
    <row r="42" spans="1:16" ht="15.75" x14ac:dyDescent="0.25">
      <c r="A42" s="107" t="s">
        <v>52</v>
      </c>
      <c r="B42" s="196">
        <f t="shared" ref="B42:B50" si="9">SUM(C42:D42)</f>
        <v>800000</v>
      </c>
      <c r="C42" s="262">
        <v>800000</v>
      </c>
      <c r="D42" s="196" t="s">
        <v>15</v>
      </c>
      <c r="E42" s="236">
        <f t="shared" si="0"/>
        <v>878611</v>
      </c>
      <c r="F42" s="22">
        <v>270000</v>
      </c>
      <c r="G42" s="11">
        <v>608611</v>
      </c>
      <c r="H42" s="60">
        <v>1800000</v>
      </c>
      <c r="I42" s="58">
        <v>724624</v>
      </c>
      <c r="J42" s="8"/>
      <c r="K42" s="7">
        <v>0</v>
      </c>
      <c r="L42" s="7"/>
      <c r="M42" s="21"/>
      <c r="N42" s="21"/>
      <c r="O42" s="8"/>
      <c r="P42" s="106"/>
    </row>
    <row r="43" spans="1:16" ht="15.75" x14ac:dyDescent="0.25">
      <c r="A43" s="107" t="s">
        <v>53</v>
      </c>
      <c r="B43" s="196">
        <f t="shared" si="9"/>
        <v>200000</v>
      </c>
      <c r="C43" s="262">
        <v>200000</v>
      </c>
      <c r="D43" s="196" t="s">
        <v>15</v>
      </c>
      <c r="E43" s="236">
        <f t="shared" si="0"/>
        <v>234377</v>
      </c>
      <c r="F43" s="22">
        <v>90000</v>
      </c>
      <c r="G43" s="11">
        <v>144377</v>
      </c>
      <c r="H43" s="60">
        <v>1000000</v>
      </c>
      <c r="I43" s="58">
        <v>176643</v>
      </c>
      <c r="J43" s="8">
        <v>0</v>
      </c>
      <c r="K43" s="7">
        <v>0</v>
      </c>
      <c r="L43" s="7"/>
      <c r="M43" s="21"/>
      <c r="N43" s="21"/>
      <c r="O43" s="8"/>
      <c r="P43" s="106"/>
    </row>
    <row r="44" spans="1:16" ht="15.75" x14ac:dyDescent="0.25">
      <c r="A44" s="107" t="s">
        <v>54</v>
      </c>
      <c r="B44" s="196">
        <f t="shared" si="9"/>
        <v>220000</v>
      </c>
      <c r="C44" s="262">
        <v>220000</v>
      </c>
      <c r="D44" s="196" t="s">
        <v>15</v>
      </c>
      <c r="E44" s="236">
        <f t="shared" si="0"/>
        <v>177413</v>
      </c>
      <c r="F44" s="22">
        <v>90000</v>
      </c>
      <c r="G44" s="11">
        <v>87413</v>
      </c>
      <c r="H44" s="60">
        <v>120000</v>
      </c>
      <c r="I44" s="58">
        <v>50530</v>
      </c>
      <c r="J44" s="8"/>
      <c r="K44" s="7"/>
      <c r="L44" s="7"/>
      <c r="M44" s="21"/>
      <c r="N44" s="21"/>
      <c r="O44" s="8"/>
      <c r="P44" s="106"/>
    </row>
    <row r="45" spans="1:16" ht="15.75" x14ac:dyDescent="0.25">
      <c r="A45" s="107" t="s">
        <v>32</v>
      </c>
      <c r="B45" s="196">
        <f t="shared" si="9"/>
        <v>100000</v>
      </c>
      <c r="C45" s="262">
        <v>100000</v>
      </c>
      <c r="D45" s="196" t="s">
        <v>15</v>
      </c>
      <c r="E45" s="236">
        <f t="shared" si="0"/>
        <v>97956</v>
      </c>
      <c r="F45" s="22">
        <v>55000</v>
      </c>
      <c r="G45" s="11">
        <v>42956</v>
      </c>
      <c r="H45" s="60">
        <v>100000</v>
      </c>
      <c r="I45" s="58">
        <v>428110</v>
      </c>
      <c r="J45" s="12">
        <v>180000</v>
      </c>
      <c r="K45" s="7">
        <v>0</v>
      </c>
      <c r="L45" s="11">
        <v>80000</v>
      </c>
      <c r="M45" s="22">
        <v>138498</v>
      </c>
      <c r="N45" s="22">
        <v>50000</v>
      </c>
      <c r="O45" s="12">
        <v>120119</v>
      </c>
      <c r="P45" s="112">
        <v>60000</v>
      </c>
    </row>
    <row r="46" spans="1:16" ht="15.75" x14ac:dyDescent="0.25">
      <c r="A46" s="107" t="s">
        <v>33</v>
      </c>
      <c r="B46" s="196">
        <f t="shared" si="9"/>
        <v>280000</v>
      </c>
      <c r="C46" s="262">
        <v>280000</v>
      </c>
      <c r="D46" s="196" t="s">
        <v>15</v>
      </c>
      <c r="E46" s="236">
        <f t="shared" si="0"/>
        <v>262901</v>
      </c>
      <c r="F46" s="22">
        <v>40000</v>
      </c>
      <c r="G46" s="11">
        <v>222901</v>
      </c>
      <c r="H46" s="60">
        <v>250000</v>
      </c>
      <c r="I46" s="58">
        <v>637671</v>
      </c>
      <c r="J46" s="12">
        <v>450000</v>
      </c>
      <c r="K46" s="7">
        <v>51465</v>
      </c>
      <c r="L46" s="11">
        <v>130000</v>
      </c>
      <c r="M46" s="22">
        <v>186541</v>
      </c>
      <c r="N46" s="22">
        <v>108000</v>
      </c>
      <c r="O46" s="12">
        <v>147116</v>
      </c>
      <c r="P46" s="112">
        <v>120000</v>
      </c>
    </row>
    <row r="47" spans="1:16" ht="15.75" x14ac:dyDescent="0.25">
      <c r="A47" s="107" t="s">
        <v>55</v>
      </c>
      <c r="B47" s="196">
        <f t="shared" si="9"/>
        <v>230000</v>
      </c>
      <c r="C47" s="262">
        <v>230000</v>
      </c>
      <c r="D47" s="196" t="s">
        <v>15</v>
      </c>
      <c r="E47" s="236">
        <f t="shared" si="0"/>
        <v>189882</v>
      </c>
      <c r="F47" s="22">
        <v>50000</v>
      </c>
      <c r="G47" s="11">
        <v>139882</v>
      </c>
      <c r="H47" s="60">
        <v>190000</v>
      </c>
      <c r="I47" s="58">
        <v>104131</v>
      </c>
      <c r="J47" s="12">
        <v>90000</v>
      </c>
      <c r="K47" s="7">
        <v>34226</v>
      </c>
      <c r="L47" s="11">
        <v>90000</v>
      </c>
      <c r="M47" s="22">
        <v>47425</v>
      </c>
      <c r="N47" s="22">
        <v>90000</v>
      </c>
      <c r="O47" s="12">
        <v>75862</v>
      </c>
      <c r="P47" s="112">
        <v>110000</v>
      </c>
    </row>
    <row r="48" spans="1:16" ht="15.75" x14ac:dyDescent="0.25">
      <c r="A48" s="107" t="s">
        <v>56</v>
      </c>
      <c r="B48" s="196">
        <f t="shared" si="9"/>
        <v>180000</v>
      </c>
      <c r="C48" s="262">
        <v>180000</v>
      </c>
      <c r="D48" s="196" t="s">
        <v>15</v>
      </c>
      <c r="E48" s="236">
        <f t="shared" si="0"/>
        <v>169259</v>
      </c>
      <c r="F48" s="22">
        <v>40000</v>
      </c>
      <c r="G48" s="11">
        <v>129259</v>
      </c>
      <c r="H48" s="60">
        <v>120000</v>
      </c>
      <c r="I48" s="58">
        <v>87815</v>
      </c>
      <c r="J48" s="12">
        <v>90000</v>
      </c>
      <c r="K48" s="7">
        <v>100000</v>
      </c>
      <c r="L48" s="11">
        <v>50000</v>
      </c>
      <c r="M48" s="22">
        <v>103480</v>
      </c>
      <c r="N48" s="22">
        <v>40000</v>
      </c>
      <c r="O48" s="12">
        <v>46320</v>
      </c>
      <c r="P48" s="112">
        <v>40000</v>
      </c>
    </row>
    <row r="49" spans="1:16" ht="15.75" x14ac:dyDescent="0.25">
      <c r="A49" s="107" t="s">
        <v>44</v>
      </c>
      <c r="B49" s="196">
        <f t="shared" si="9"/>
        <v>20000</v>
      </c>
      <c r="C49" s="262">
        <v>20000</v>
      </c>
      <c r="D49" s="196" t="s">
        <v>15</v>
      </c>
      <c r="E49" s="236">
        <f t="shared" si="0"/>
        <v>16096</v>
      </c>
      <c r="F49" s="22">
        <v>4000</v>
      </c>
      <c r="G49" s="11">
        <v>12096</v>
      </c>
      <c r="H49" s="60">
        <v>20000</v>
      </c>
      <c r="I49" s="58">
        <v>11783</v>
      </c>
      <c r="J49" s="12">
        <v>20000</v>
      </c>
      <c r="K49" s="7">
        <v>8825</v>
      </c>
      <c r="L49" s="11">
        <v>20000</v>
      </c>
      <c r="M49" s="22">
        <v>11011</v>
      </c>
      <c r="N49" s="22">
        <v>20000</v>
      </c>
      <c r="O49" s="12">
        <v>19228</v>
      </c>
      <c r="P49" s="112">
        <v>20000</v>
      </c>
    </row>
    <row r="50" spans="1:16" ht="16.5" thickBot="1" x14ac:dyDescent="0.3">
      <c r="A50" s="133" t="s">
        <v>49</v>
      </c>
      <c r="B50" s="196">
        <f t="shared" si="9"/>
        <v>100000</v>
      </c>
      <c r="C50" s="263">
        <v>100000</v>
      </c>
      <c r="D50" s="196" t="s">
        <v>15</v>
      </c>
      <c r="E50" s="246">
        <f t="shared" si="0"/>
        <v>88281</v>
      </c>
      <c r="F50" s="24">
        <v>45000</v>
      </c>
      <c r="G50" s="23">
        <v>43281</v>
      </c>
      <c r="H50" s="253">
        <v>90000</v>
      </c>
      <c r="I50" s="59">
        <v>23863</v>
      </c>
      <c r="J50" s="25">
        <v>60000</v>
      </c>
      <c r="K50" s="5">
        <v>167006</v>
      </c>
      <c r="L50" s="23">
        <v>60000</v>
      </c>
      <c r="M50" s="24">
        <v>44643</v>
      </c>
      <c r="N50" s="24">
        <v>50000</v>
      </c>
      <c r="O50" s="25">
        <v>103573</v>
      </c>
      <c r="P50" s="134">
        <v>100000</v>
      </c>
    </row>
    <row r="51" spans="1:16" ht="16.5" thickBot="1" x14ac:dyDescent="0.3">
      <c r="A51" s="121" t="s">
        <v>57</v>
      </c>
      <c r="B51" s="180">
        <f>SUM(C51:D51)</f>
        <v>0</v>
      </c>
      <c r="C51" s="210">
        <v>0</v>
      </c>
      <c r="D51" s="180">
        <v>0</v>
      </c>
      <c r="E51" s="169">
        <f t="shared" si="0"/>
        <v>126913</v>
      </c>
      <c r="F51" s="52">
        <f>SUM(F52:F59)</f>
        <v>7500</v>
      </c>
      <c r="G51" s="77">
        <f>SUM(G52:G59)</f>
        <v>119413</v>
      </c>
      <c r="H51" s="77">
        <f>SUM(H52:H59)</f>
        <v>150000</v>
      </c>
      <c r="I51" s="57">
        <f>SUM(I52:I59)</f>
        <v>183719</v>
      </c>
      <c r="J51" s="155">
        <f t="shared" ref="J51" si="10">SUM(J52:J59)</f>
        <v>250000</v>
      </c>
      <c r="K51" s="158">
        <f>SUM(K52:K59)</f>
        <v>214859</v>
      </c>
      <c r="L51" s="26">
        <f t="shared" ref="L51:P51" si="11">SUM(L52:L59)</f>
        <v>241600</v>
      </c>
      <c r="M51" s="27">
        <f t="shared" si="11"/>
        <v>221765</v>
      </c>
      <c r="N51" s="28">
        <f t="shared" si="11"/>
        <v>375000</v>
      </c>
      <c r="O51" s="28">
        <f t="shared" si="11"/>
        <v>511106</v>
      </c>
      <c r="P51" s="131">
        <f t="shared" si="11"/>
        <v>470000</v>
      </c>
    </row>
    <row r="52" spans="1:16" ht="15.75" x14ac:dyDescent="0.25">
      <c r="A52" s="135" t="s">
        <v>32</v>
      </c>
      <c r="B52" s="209" t="s">
        <v>15</v>
      </c>
      <c r="C52" s="265"/>
      <c r="D52" s="276"/>
      <c r="E52" s="243">
        <f t="shared" si="0"/>
        <v>0</v>
      </c>
      <c r="F52" s="244"/>
      <c r="G52" s="29"/>
      <c r="H52" s="68">
        <v>0</v>
      </c>
      <c r="I52" s="58">
        <v>0</v>
      </c>
      <c r="J52" s="38">
        <v>0</v>
      </c>
      <c r="K52" s="7">
        <v>0</v>
      </c>
      <c r="L52" s="29">
        <v>0</v>
      </c>
      <c r="M52" s="30"/>
      <c r="N52" s="30">
        <v>20000</v>
      </c>
      <c r="O52" s="8">
        <v>117926</v>
      </c>
      <c r="P52" s="106">
        <v>120000</v>
      </c>
    </row>
    <row r="53" spans="1:16" ht="15.75" x14ac:dyDescent="0.25">
      <c r="A53" s="115" t="s">
        <v>33</v>
      </c>
      <c r="B53" s="209" t="s">
        <v>15</v>
      </c>
      <c r="C53" s="266"/>
      <c r="D53" s="277"/>
      <c r="E53" s="236">
        <f t="shared" si="0"/>
        <v>0</v>
      </c>
      <c r="F53" s="245"/>
      <c r="G53" s="31"/>
      <c r="H53" s="60">
        <v>10000</v>
      </c>
      <c r="I53" s="58"/>
      <c r="J53" s="38">
        <v>0</v>
      </c>
      <c r="K53" s="7">
        <v>0</v>
      </c>
      <c r="L53" s="31">
        <v>0</v>
      </c>
      <c r="M53" s="32"/>
      <c r="N53" s="32">
        <v>40000</v>
      </c>
      <c r="O53" s="12">
        <v>41645</v>
      </c>
      <c r="P53" s="112">
        <v>60000</v>
      </c>
    </row>
    <row r="54" spans="1:16" ht="15.75" x14ac:dyDescent="0.25">
      <c r="A54" s="115" t="s">
        <v>58</v>
      </c>
      <c r="B54" s="209" t="s">
        <v>15</v>
      </c>
      <c r="C54" s="266"/>
      <c r="D54" s="277"/>
      <c r="E54" s="236">
        <f t="shared" si="0"/>
        <v>21156</v>
      </c>
      <c r="F54" s="245">
        <v>3000</v>
      </c>
      <c r="G54" s="31">
        <v>18156</v>
      </c>
      <c r="H54" s="60">
        <v>30000</v>
      </c>
      <c r="I54" s="58">
        <v>21589</v>
      </c>
      <c r="J54" s="15">
        <v>100000</v>
      </c>
      <c r="K54" s="7">
        <v>62656</v>
      </c>
      <c r="L54" s="31">
        <v>100000</v>
      </c>
      <c r="M54" s="32">
        <v>79465</v>
      </c>
      <c r="N54" s="32">
        <v>100000</v>
      </c>
      <c r="O54" s="12">
        <v>60128</v>
      </c>
      <c r="P54" s="136">
        <v>60000</v>
      </c>
    </row>
    <row r="55" spans="1:16" ht="15.75" x14ac:dyDescent="0.25">
      <c r="A55" s="115" t="s">
        <v>59</v>
      </c>
      <c r="B55" s="209" t="s">
        <v>15</v>
      </c>
      <c r="C55" s="266"/>
      <c r="D55" s="277"/>
      <c r="E55" s="236">
        <f t="shared" si="0"/>
        <v>7011</v>
      </c>
      <c r="F55" s="245">
        <v>1500</v>
      </c>
      <c r="G55" s="31">
        <v>5511</v>
      </c>
      <c r="H55" s="60">
        <v>5000</v>
      </c>
      <c r="I55" s="58">
        <v>12628</v>
      </c>
      <c r="J55" s="15">
        <v>0</v>
      </c>
      <c r="K55" s="7">
        <v>-4697</v>
      </c>
      <c r="L55" s="31">
        <v>0</v>
      </c>
      <c r="M55" s="32"/>
      <c r="N55" s="32">
        <v>35000</v>
      </c>
      <c r="O55" s="12">
        <v>3000</v>
      </c>
      <c r="P55" s="136">
        <v>10000</v>
      </c>
    </row>
    <row r="56" spans="1:16" ht="15.75" x14ac:dyDescent="0.25">
      <c r="A56" s="115" t="s">
        <v>60</v>
      </c>
      <c r="B56" s="209" t="s">
        <v>15</v>
      </c>
      <c r="C56" s="266"/>
      <c r="D56" s="277"/>
      <c r="E56" s="236">
        <f t="shared" si="0"/>
        <v>10746</v>
      </c>
      <c r="F56" s="245">
        <v>3000</v>
      </c>
      <c r="G56" s="31">
        <v>7746</v>
      </c>
      <c r="H56" s="60">
        <v>17000</v>
      </c>
      <c r="I56" s="58">
        <v>16926</v>
      </c>
      <c r="J56" s="15"/>
      <c r="K56" s="7"/>
      <c r="L56" s="31"/>
      <c r="M56" s="32"/>
      <c r="N56" s="32"/>
      <c r="O56" s="12"/>
      <c r="P56" s="136"/>
    </row>
    <row r="57" spans="1:16" ht="15.75" x14ac:dyDescent="0.25">
      <c r="A57" s="115" t="s">
        <v>43</v>
      </c>
      <c r="B57" s="209" t="s">
        <v>15</v>
      </c>
      <c r="C57" s="266"/>
      <c r="D57" s="277"/>
      <c r="E57" s="236">
        <f t="shared" si="0"/>
        <v>0</v>
      </c>
      <c r="F57" s="245"/>
      <c r="G57" s="31"/>
      <c r="H57" s="60">
        <v>0</v>
      </c>
      <c r="I57" s="58">
        <v>0</v>
      </c>
      <c r="J57" s="15">
        <v>0</v>
      </c>
      <c r="K57" s="7">
        <v>0</v>
      </c>
      <c r="L57" s="31">
        <v>0</v>
      </c>
      <c r="M57" s="32"/>
      <c r="N57" s="32">
        <v>10000</v>
      </c>
      <c r="O57" s="12">
        <v>18150</v>
      </c>
      <c r="P57" s="136">
        <v>10000</v>
      </c>
    </row>
    <row r="58" spans="1:16" ht="15.75" x14ac:dyDescent="0.25">
      <c r="A58" s="115" t="s">
        <v>49</v>
      </c>
      <c r="B58" s="209" t="s">
        <v>15</v>
      </c>
      <c r="C58" s="266"/>
      <c r="D58" s="277"/>
      <c r="E58" s="236">
        <f t="shared" si="0"/>
        <v>0</v>
      </c>
      <c r="F58" s="245"/>
      <c r="G58" s="31"/>
      <c r="H58" s="60">
        <v>0</v>
      </c>
      <c r="I58" s="58">
        <v>576</v>
      </c>
      <c r="J58" s="15">
        <v>0</v>
      </c>
      <c r="K58" s="7">
        <v>0</v>
      </c>
      <c r="L58" s="31">
        <v>0</v>
      </c>
      <c r="M58" s="32"/>
      <c r="N58" s="32">
        <v>20000</v>
      </c>
      <c r="O58" s="12">
        <v>120257</v>
      </c>
      <c r="P58" s="136">
        <v>60000</v>
      </c>
    </row>
    <row r="59" spans="1:16" ht="16.5" thickBot="1" x14ac:dyDescent="0.3">
      <c r="A59" s="137" t="s">
        <v>61</v>
      </c>
      <c r="B59" s="209" t="s">
        <v>15</v>
      </c>
      <c r="C59" s="267"/>
      <c r="D59" s="278"/>
      <c r="E59" s="246">
        <f t="shared" si="0"/>
        <v>88000</v>
      </c>
      <c r="F59" s="34"/>
      <c r="G59" s="33">
        <v>88000</v>
      </c>
      <c r="H59" s="253">
        <v>88000</v>
      </c>
      <c r="I59" s="59">
        <v>132000</v>
      </c>
      <c r="J59" s="14">
        <v>150000</v>
      </c>
      <c r="K59" s="5">
        <v>156900</v>
      </c>
      <c r="L59" s="33">
        <v>141600</v>
      </c>
      <c r="M59" s="34">
        <v>142300</v>
      </c>
      <c r="N59" s="34">
        <v>150000</v>
      </c>
      <c r="O59" s="25">
        <v>150000</v>
      </c>
      <c r="P59" s="138">
        <v>150000</v>
      </c>
    </row>
    <row r="60" spans="1:16" ht="16.5" thickBot="1" x14ac:dyDescent="0.3">
      <c r="A60" s="139" t="s">
        <v>62</v>
      </c>
      <c r="B60" s="174">
        <f>SUM(C60:D60)</f>
        <v>280000</v>
      </c>
      <c r="C60" s="191">
        <f>SUM(C61:C65)</f>
        <v>280000</v>
      </c>
      <c r="D60" s="174">
        <f t="shared" ref="D60" si="12">SUM(D61:D65)</f>
        <v>0</v>
      </c>
      <c r="E60" s="169">
        <f t="shared" si="0"/>
        <v>183718</v>
      </c>
      <c r="F60" s="79">
        <f>SUM(F61:F65)</f>
        <v>112000</v>
      </c>
      <c r="G60" s="80">
        <f>SUM(G61:G65)</f>
        <v>71718</v>
      </c>
      <c r="H60" s="77">
        <f>SUM(H61:H65)</f>
        <v>340000</v>
      </c>
      <c r="I60" s="57">
        <f>SUM(I61:I65)</f>
        <v>88716</v>
      </c>
      <c r="J60" s="155">
        <f t="shared" ref="J60" si="13">SUM(J61:J65)</f>
        <v>180000</v>
      </c>
      <c r="K60" s="158">
        <f>SUM(K61:K65)</f>
        <v>49607</v>
      </c>
      <c r="L60" s="35">
        <f>SUM(L61:L65)</f>
        <v>180000</v>
      </c>
      <c r="M60" s="36">
        <f>SUM(M65)</f>
        <v>75360</v>
      </c>
      <c r="N60" s="37">
        <f>SUM(N61:N65)</f>
        <v>295000</v>
      </c>
      <c r="O60" s="37">
        <f>SUM(O61:O65)</f>
        <v>214578</v>
      </c>
      <c r="P60" s="140">
        <f>SUM(P61:P65)</f>
        <v>345000</v>
      </c>
    </row>
    <row r="61" spans="1:16" ht="15.75" x14ac:dyDescent="0.25">
      <c r="A61" s="135" t="s">
        <v>63</v>
      </c>
      <c r="B61" s="205">
        <f>SUM(C61:D61)</f>
        <v>70000</v>
      </c>
      <c r="C61" s="268">
        <v>70000</v>
      </c>
      <c r="D61" s="197"/>
      <c r="E61" s="243">
        <f t="shared" si="0"/>
        <v>73063</v>
      </c>
      <c r="F61" s="244">
        <v>27000</v>
      </c>
      <c r="G61" s="29">
        <v>46063</v>
      </c>
      <c r="H61" s="68">
        <v>160000</v>
      </c>
      <c r="I61" s="58">
        <v>31946</v>
      </c>
      <c r="J61" s="38">
        <v>0</v>
      </c>
      <c r="K61" s="7">
        <v>0</v>
      </c>
      <c r="L61" s="29">
        <v>0</v>
      </c>
      <c r="M61" s="30"/>
      <c r="N61" s="30">
        <v>40000</v>
      </c>
      <c r="O61" s="38">
        <v>34706</v>
      </c>
      <c r="P61" s="141">
        <v>40000</v>
      </c>
    </row>
    <row r="62" spans="1:16" ht="15.75" x14ac:dyDescent="0.25">
      <c r="A62" s="115" t="s">
        <v>64</v>
      </c>
      <c r="B62" s="205">
        <f t="shared" ref="B62:B65" si="14">SUM(C62:D62)</f>
        <v>0</v>
      </c>
      <c r="C62" s="266"/>
      <c r="D62" s="197" t="s">
        <v>15</v>
      </c>
      <c r="E62" s="236">
        <f t="shared" si="0"/>
        <v>0</v>
      </c>
      <c r="F62" s="245"/>
      <c r="G62" s="31"/>
      <c r="H62" s="60">
        <v>0</v>
      </c>
      <c r="I62" s="58"/>
      <c r="J62" s="38">
        <v>0</v>
      </c>
      <c r="K62" s="7">
        <v>0</v>
      </c>
      <c r="L62" s="31">
        <v>0</v>
      </c>
      <c r="M62" s="30"/>
      <c r="N62" s="32">
        <v>70000</v>
      </c>
      <c r="O62" s="15">
        <v>64466</v>
      </c>
      <c r="P62" s="136">
        <v>120000</v>
      </c>
    </row>
    <row r="63" spans="1:16" ht="15.75" x14ac:dyDescent="0.25">
      <c r="A63" s="115" t="s">
        <v>65</v>
      </c>
      <c r="B63" s="205">
        <f t="shared" si="14"/>
        <v>0</v>
      </c>
      <c r="C63" s="266"/>
      <c r="D63" s="197"/>
      <c r="E63" s="236">
        <f t="shared" si="0"/>
        <v>0</v>
      </c>
      <c r="F63" s="245"/>
      <c r="G63" s="31"/>
      <c r="H63" s="60">
        <v>0</v>
      </c>
      <c r="I63" s="58"/>
      <c r="J63" s="38">
        <v>0</v>
      </c>
      <c r="K63" s="7">
        <v>0</v>
      </c>
      <c r="L63" s="31">
        <v>0</v>
      </c>
      <c r="M63" s="30"/>
      <c r="N63" s="32">
        <v>5000</v>
      </c>
      <c r="O63" s="15">
        <v>3056</v>
      </c>
      <c r="P63" s="136">
        <v>5000</v>
      </c>
    </row>
    <row r="64" spans="1:16" ht="15.75" x14ac:dyDescent="0.25">
      <c r="A64" s="117" t="s">
        <v>49</v>
      </c>
      <c r="B64" s="205">
        <f t="shared" si="14"/>
        <v>100000</v>
      </c>
      <c r="C64" s="269">
        <v>100000</v>
      </c>
      <c r="D64" s="197"/>
      <c r="E64" s="246"/>
      <c r="F64" s="247"/>
      <c r="G64" s="33"/>
      <c r="H64" s="253"/>
      <c r="I64" s="59"/>
      <c r="J64" s="163"/>
      <c r="K64" s="5"/>
      <c r="L64" s="33"/>
      <c r="M64" s="164"/>
      <c r="N64" s="34"/>
      <c r="O64" s="14"/>
      <c r="P64" s="138"/>
    </row>
    <row r="65" spans="1:16" ht="16.5" thickBot="1" x14ac:dyDescent="0.3">
      <c r="A65" s="117" t="s">
        <v>66</v>
      </c>
      <c r="B65" s="205">
        <f t="shared" si="14"/>
        <v>110000</v>
      </c>
      <c r="C65" s="269">
        <v>110000</v>
      </c>
      <c r="D65" s="197"/>
      <c r="E65" s="246">
        <f t="shared" si="0"/>
        <v>110655</v>
      </c>
      <c r="F65" s="247">
        <v>85000</v>
      </c>
      <c r="G65" s="33">
        <v>25655</v>
      </c>
      <c r="H65" s="253">
        <v>180000</v>
      </c>
      <c r="I65" s="59">
        <v>56770</v>
      </c>
      <c r="J65" s="14">
        <v>180000</v>
      </c>
      <c r="K65" s="5">
        <v>49607</v>
      </c>
      <c r="L65" s="33">
        <v>180000</v>
      </c>
      <c r="M65" s="34">
        <v>75360</v>
      </c>
      <c r="N65" s="34">
        <v>180000</v>
      </c>
      <c r="O65" s="14">
        <v>112350</v>
      </c>
      <c r="P65" s="138">
        <v>180000</v>
      </c>
    </row>
    <row r="66" spans="1:16" ht="16.5" thickBot="1" x14ac:dyDescent="0.3">
      <c r="A66" s="121" t="s">
        <v>67</v>
      </c>
      <c r="B66" s="173">
        <f>SUM(C66:D66)</f>
        <v>250000</v>
      </c>
      <c r="C66" s="210">
        <v>0</v>
      </c>
      <c r="D66" s="173">
        <f>SUM(D67)</f>
        <v>250000</v>
      </c>
      <c r="E66" s="169">
        <f t="shared" si="0"/>
        <v>243300</v>
      </c>
      <c r="F66" s="52">
        <v>60000</v>
      </c>
      <c r="G66" s="77">
        <f>SUM(G67)</f>
        <v>183300</v>
      </c>
      <c r="H66" s="77">
        <f>SUM(H67)</f>
        <v>300000</v>
      </c>
      <c r="I66" s="57">
        <v>334423</v>
      </c>
      <c r="J66" s="154">
        <f t="shared" ref="J66:K66" si="15">SUM(J67)</f>
        <v>250000</v>
      </c>
      <c r="K66" s="158">
        <f t="shared" si="15"/>
        <v>282681</v>
      </c>
      <c r="L66" s="26">
        <f>L67</f>
        <v>250000</v>
      </c>
      <c r="M66" s="27">
        <f>SUM(M67)</f>
        <v>216470</v>
      </c>
      <c r="N66" s="28">
        <f>N67</f>
        <v>250000</v>
      </c>
      <c r="O66" s="39"/>
      <c r="P66" s="142"/>
    </row>
    <row r="67" spans="1:16" ht="16.5" thickBot="1" x14ac:dyDescent="0.3">
      <c r="A67" s="187" t="s">
        <v>68</v>
      </c>
      <c r="B67" s="208">
        <f>SUM(C67:D67)</f>
        <v>250000</v>
      </c>
      <c r="C67" s="270" t="s">
        <v>15</v>
      </c>
      <c r="D67" s="204">
        <v>250000</v>
      </c>
      <c r="E67" s="241">
        <f t="shared" si="0"/>
        <v>243300</v>
      </c>
      <c r="F67" s="242">
        <v>60000</v>
      </c>
      <c r="G67" s="144">
        <v>183300</v>
      </c>
      <c r="H67" s="254">
        <v>300000</v>
      </c>
      <c r="I67" s="143">
        <v>334423</v>
      </c>
      <c r="J67" s="156">
        <v>250000</v>
      </c>
      <c r="K67" s="144">
        <v>282681</v>
      </c>
      <c r="L67" s="144">
        <v>250000</v>
      </c>
      <c r="M67" s="145">
        <v>216470</v>
      </c>
      <c r="N67" s="146">
        <v>250000</v>
      </c>
      <c r="O67" s="147"/>
      <c r="P67" s="148"/>
    </row>
    <row r="68" spans="1:16" ht="16.5" thickBot="1" x14ac:dyDescent="0.3">
      <c r="A68" s="188" t="s">
        <v>69</v>
      </c>
      <c r="B68" s="174">
        <f>SUM(C68:D68)</f>
        <v>540000</v>
      </c>
      <c r="C68" s="191">
        <f>SUM(C69:C75)</f>
        <v>540000</v>
      </c>
      <c r="D68" s="174">
        <f t="shared" ref="D68" si="16">SUM(D69:D72)</f>
        <v>0</v>
      </c>
      <c r="E68" s="170">
        <f t="shared" si="0"/>
        <v>464367</v>
      </c>
      <c r="F68" s="149">
        <f>SUM(F69:F75)</f>
        <v>120000</v>
      </c>
      <c r="G68" s="150">
        <f>SUM(G69:G75)</f>
        <v>344367</v>
      </c>
      <c r="N68" s="43"/>
      <c r="O68" s="51"/>
      <c r="P68" s="51"/>
    </row>
    <row r="69" spans="1:16" ht="15.75" x14ac:dyDescent="0.25">
      <c r="A69" s="189" t="s">
        <v>33</v>
      </c>
      <c r="B69" s="206">
        <f>SUM(C69:D69)</f>
        <v>90000</v>
      </c>
      <c r="C69" s="271">
        <v>90000</v>
      </c>
      <c r="D69" s="197"/>
      <c r="E69" s="233">
        <f t="shared" si="0"/>
        <v>176029</v>
      </c>
      <c r="F69" s="234">
        <v>50000</v>
      </c>
      <c r="G69" s="235">
        <v>126029</v>
      </c>
      <c r="O69" s="51"/>
      <c r="P69" s="51"/>
    </row>
    <row r="70" spans="1:16" ht="15.75" x14ac:dyDescent="0.25">
      <c r="A70" s="190" t="s">
        <v>70</v>
      </c>
      <c r="B70" s="207">
        <f t="shared" ref="B70:B72" si="17">SUM(C70:D70)</f>
        <v>40000</v>
      </c>
      <c r="C70" s="272">
        <v>40000</v>
      </c>
      <c r="D70" s="197"/>
      <c r="E70" s="236">
        <f t="shared" si="0"/>
        <v>47509</v>
      </c>
      <c r="F70" s="237">
        <v>30000</v>
      </c>
      <c r="G70" s="238">
        <v>17509</v>
      </c>
      <c r="J70" s="44"/>
      <c r="K70" s="44"/>
      <c r="O70" s="51"/>
      <c r="P70" s="51"/>
    </row>
    <row r="71" spans="1:16" ht="15.75" x14ac:dyDescent="0.25">
      <c r="A71" s="190" t="s">
        <v>32</v>
      </c>
      <c r="B71" s="207">
        <f t="shared" si="17"/>
        <v>50000</v>
      </c>
      <c r="C71" s="272">
        <v>50000</v>
      </c>
      <c r="D71" s="197"/>
      <c r="E71" s="236">
        <f t="shared" si="0"/>
        <v>240366</v>
      </c>
      <c r="F71" s="237">
        <v>40000</v>
      </c>
      <c r="G71" s="238">
        <v>200366</v>
      </c>
      <c r="N71" s="44"/>
      <c r="O71" s="51"/>
      <c r="P71" s="51"/>
    </row>
    <row r="72" spans="1:16" ht="15.75" x14ac:dyDescent="0.25">
      <c r="A72" s="190" t="s">
        <v>49</v>
      </c>
      <c r="B72" s="207">
        <f t="shared" si="17"/>
        <v>50000</v>
      </c>
      <c r="C72" s="272">
        <v>50000</v>
      </c>
      <c r="D72" s="197"/>
      <c r="E72" s="236"/>
      <c r="F72" s="237"/>
      <c r="G72" s="238">
        <v>463</v>
      </c>
      <c r="N72" s="44"/>
      <c r="O72" s="51"/>
      <c r="P72" s="51"/>
    </row>
    <row r="73" spans="1:16" ht="15.75" x14ac:dyDescent="0.25">
      <c r="A73" s="181" t="s">
        <v>58</v>
      </c>
      <c r="B73" s="192">
        <f>SUM(C73:D73)</f>
        <v>80000</v>
      </c>
      <c r="C73" s="272">
        <v>80000</v>
      </c>
      <c r="D73" s="198"/>
      <c r="E73" s="239" t="s">
        <v>15</v>
      </c>
      <c r="F73" s="240"/>
      <c r="G73" s="238"/>
      <c r="H73" s="44"/>
      <c r="I73" s="44"/>
      <c r="O73" s="51"/>
      <c r="P73" s="51"/>
    </row>
    <row r="74" spans="1:16" ht="15.75" x14ac:dyDescent="0.25">
      <c r="A74" s="181" t="s">
        <v>60</v>
      </c>
      <c r="B74" s="192">
        <f t="shared" ref="B74:B75" si="18">SUM(C74:D74)</f>
        <v>200000</v>
      </c>
      <c r="C74" s="272">
        <v>200000</v>
      </c>
      <c r="D74" s="198"/>
      <c r="E74" s="182" t="s">
        <v>15</v>
      </c>
      <c r="F74" s="183"/>
      <c r="G74" s="202"/>
      <c r="O74" s="51"/>
      <c r="P74" s="51"/>
    </row>
    <row r="75" spans="1:16" ht="16.5" thickBot="1" x14ac:dyDescent="0.3">
      <c r="A75" s="184" t="s">
        <v>59</v>
      </c>
      <c r="B75" s="193">
        <f t="shared" si="18"/>
        <v>30000</v>
      </c>
      <c r="C75" s="272">
        <v>30000</v>
      </c>
      <c r="D75" s="198"/>
      <c r="E75" s="185" t="s">
        <v>15</v>
      </c>
      <c r="F75" s="186"/>
      <c r="G75" s="203"/>
      <c r="O75" s="41"/>
      <c r="P75" s="42"/>
    </row>
    <row r="76" spans="1:16" x14ac:dyDescent="0.25">
      <c r="O76" s="6"/>
      <c r="P76" s="6"/>
    </row>
    <row r="77" spans="1:16" x14ac:dyDescent="0.25">
      <c r="A77" s="44" t="s">
        <v>71</v>
      </c>
      <c r="B77" s="44"/>
      <c r="C77" s="44"/>
      <c r="D77" s="44"/>
      <c r="E77" s="44"/>
      <c r="F77" s="44"/>
      <c r="G77" s="44"/>
    </row>
    <row r="78" spans="1:16" x14ac:dyDescent="0.25">
      <c r="A78" s="282" t="s">
        <v>72</v>
      </c>
      <c r="B78" s="161"/>
      <c r="C78" s="161"/>
      <c r="D78" s="161"/>
      <c r="N78" s="43"/>
    </row>
    <row r="79" spans="1:16" x14ac:dyDescent="0.25">
      <c r="A79" s="282"/>
      <c r="B79" s="161"/>
      <c r="C79" s="161"/>
      <c r="D79" s="161"/>
    </row>
    <row r="80" spans="1:16" x14ac:dyDescent="0.25">
      <c r="A80" s="282"/>
      <c r="B80" s="161"/>
      <c r="C80" s="161"/>
      <c r="D80" s="161"/>
      <c r="E80" s="44"/>
      <c r="F80" s="44"/>
      <c r="G80" s="44"/>
      <c r="H80" s="44"/>
      <c r="I80" s="44"/>
      <c r="J80" s="44"/>
      <c r="K80" s="44"/>
    </row>
    <row r="81" spans="1:14" x14ac:dyDescent="0.25">
      <c r="A81" t="s">
        <v>73</v>
      </c>
      <c r="N81" s="44"/>
    </row>
    <row r="82" spans="1:14" x14ac:dyDescent="0.25">
      <c r="A82" t="s">
        <v>74</v>
      </c>
    </row>
    <row r="84" spans="1:14" x14ac:dyDescent="0.25">
      <c r="A84" s="175" t="s">
        <v>75</v>
      </c>
      <c r="B84" s="175"/>
    </row>
    <row r="85" spans="1:14" x14ac:dyDescent="0.25">
      <c r="A85" t="s">
        <v>76</v>
      </c>
    </row>
    <row r="87" spans="1:14" x14ac:dyDescent="0.25">
      <c r="A87" t="s">
        <v>78</v>
      </c>
    </row>
    <row r="92" spans="1:14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</row>
    <row r="93" spans="1:14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5" spans="1:14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</row>
    <row r="96" spans="1:14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</row>
    <row r="100" spans="1:14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N100" s="44"/>
    </row>
    <row r="101" spans="1:14" ht="12" customHeight="1" x14ac:dyDescent="0.25"/>
    <row r="102" spans="1:14" s="44" customFormat="1" x14ac:dyDescent="0.25"/>
  </sheetData>
  <mergeCells count="13">
    <mergeCell ref="A78:A80"/>
    <mergeCell ref="A4:P4"/>
    <mergeCell ref="H5:H6"/>
    <mergeCell ref="A1:P1"/>
    <mergeCell ref="A2:P2"/>
    <mergeCell ref="A3:P3"/>
    <mergeCell ref="E5:E6"/>
    <mergeCell ref="F5:F6"/>
    <mergeCell ref="G5:G6"/>
    <mergeCell ref="A5:A6"/>
    <mergeCell ref="C5:C6"/>
    <mergeCell ref="D5:D6"/>
    <mergeCell ref="B5:B6"/>
  </mergeCells>
  <printOptions horizontalCentered="1"/>
  <pageMargins left="0.31496062992125984" right="0.31496062992125984" top="0.39370078740157483" bottom="0.39370078740157483" header="0.31496062992125984" footer="0.31496062992125984"/>
  <pageSetup paperSize="8" scale="5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152cccc-e0ed-4b87-9f17-95e8a19283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13642F82DBC94AB9AB08C12B77FC6E" ma:contentTypeVersion="8" ma:contentTypeDescription="Vytvoří nový dokument" ma:contentTypeScope="" ma:versionID="788ce6305441a408b0b3c66c033ac0e5">
  <xsd:schema xmlns:xsd="http://www.w3.org/2001/XMLSchema" xmlns:xs="http://www.w3.org/2001/XMLSchema" xmlns:p="http://schemas.microsoft.com/office/2006/metadata/properties" xmlns:ns3="8152cccc-e0ed-4b87-9f17-95e8a192831a" xmlns:ns4="27922170-faa0-4f5d-8667-743bc0966398" targetNamespace="http://schemas.microsoft.com/office/2006/metadata/properties" ma:root="true" ma:fieldsID="ac199e1358f1c29eaf21b9689c746668" ns3:_="" ns4:_="">
    <xsd:import namespace="8152cccc-e0ed-4b87-9f17-95e8a192831a"/>
    <xsd:import namespace="27922170-faa0-4f5d-8667-743bc09663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2cccc-e0ed-4b87-9f17-95e8a1928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22170-faa0-4f5d-8667-743bc09663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63CBCC-0609-4E9E-9A3F-D119AE48FBA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52cccc-e0ed-4b87-9f17-95e8a192831a"/>
    <ds:schemaRef ds:uri="http://purl.org/dc/terms/"/>
    <ds:schemaRef ds:uri="http://schemas.openxmlformats.org/package/2006/metadata/core-properties"/>
    <ds:schemaRef ds:uri="27922170-faa0-4f5d-8667-743bc096639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5EC5CF-23EE-4B4B-9801-D392B8237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52cccc-e0ed-4b87-9f17-95e8a192831a"/>
    <ds:schemaRef ds:uri="27922170-faa0-4f5d-8667-743bc09663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D946EB-1263-46CB-BEE8-185880B5A8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2024</vt:lpstr>
    </vt:vector>
  </TitlesOfParts>
  <Manager/>
  <Company>Zakladni skola Mnichovice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ucto</dc:creator>
  <cp:keywords/>
  <dc:description/>
  <cp:lastModifiedBy>Marcela Erbeková</cp:lastModifiedBy>
  <cp:revision/>
  <cp:lastPrinted>2023-11-30T16:47:08Z</cp:lastPrinted>
  <dcterms:created xsi:type="dcterms:W3CDTF">2022-11-28T17:57:35Z</dcterms:created>
  <dcterms:modified xsi:type="dcterms:W3CDTF">2023-12-01T15:25:07Z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0x0101009413642F82DBC94AB9AB08C12B77FC6E</vt:lpwstr>
  </property>
</Properties>
</file>